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Gráficos" sheetId="1" r:id="rId1"/>
    <sheet name="datos" sheetId="2" r:id="rId2"/>
    <sheet name="Autocorrelacións" sheetId="3" r:id="rId3"/>
    <sheet name="Tendencia_axuste_analítico" sheetId="4" r:id="rId4"/>
    <sheet name="Tendencia_medias_móbiles" sheetId="5" r:id="rId5"/>
    <sheet name="Estacionalidade_metodorelacions" sheetId="6" r:id="rId6"/>
    <sheet name="Estacionalidade_medias_móbiles" sheetId="7" r:id="rId7"/>
  </sheets>
  <definedNames/>
  <calcPr fullCalcOnLoad="1"/>
</workbook>
</file>

<file path=xl/sharedStrings.xml><?xml version="1.0" encoding="utf-8"?>
<sst xmlns="http://schemas.openxmlformats.org/spreadsheetml/2006/main" count="1307" uniqueCount="272">
  <si>
    <t>Pernoitas no turismo rural en Galicia</t>
  </si>
  <si>
    <t>Ano</t>
  </si>
  <si>
    <t>Mes</t>
  </si>
  <si>
    <t>Pernoitas</t>
  </si>
  <si>
    <t>Xaneiro</t>
  </si>
  <si>
    <t>Febreiro</t>
  </si>
  <si>
    <t>Marzo</t>
  </si>
  <si>
    <t>Abril</t>
  </si>
  <si>
    <t>Maio</t>
  </si>
  <si>
    <t>Xuño</t>
  </si>
  <si>
    <t>Xullo</t>
  </si>
  <si>
    <t>Agosto</t>
  </si>
  <si>
    <t>Setembro</t>
  </si>
  <si>
    <t>Outubro</t>
  </si>
  <si>
    <t>Novembro</t>
  </si>
  <si>
    <t>Decembro</t>
  </si>
  <si>
    <t>xi-Med</t>
  </si>
  <si>
    <t>Total pernoitas anuais</t>
  </si>
  <si>
    <t>Pernoitas anuais</t>
  </si>
  <si>
    <t>Media</t>
  </si>
  <si>
    <t>Número de anos</t>
  </si>
  <si>
    <t>(xi-Med)^2</t>
  </si>
  <si>
    <t>Varianza</t>
  </si>
  <si>
    <t>(xi-Med)*(xi+1 - Med)</t>
  </si>
  <si>
    <t>(xi-Med)*(xi+2 - Med)</t>
  </si>
  <si>
    <t>(xi-Med)*(xi+3 - Med)</t>
  </si>
  <si>
    <t>Autocovarianzas de orden</t>
  </si>
  <si>
    <t>Autocorrelacións:</t>
  </si>
  <si>
    <t>r1</t>
  </si>
  <si>
    <t>r2</t>
  </si>
  <si>
    <t>r3</t>
  </si>
  <si>
    <t>Ano/mes</t>
  </si>
  <si>
    <t>1996/1</t>
  </si>
  <si>
    <t>1996/2</t>
  </si>
  <si>
    <t>1996/3</t>
  </si>
  <si>
    <t>1996/4</t>
  </si>
  <si>
    <t>1996/5</t>
  </si>
  <si>
    <t>1996/6</t>
  </si>
  <si>
    <t>1996/7</t>
  </si>
  <si>
    <t>1996/8</t>
  </si>
  <si>
    <t>1996/9</t>
  </si>
  <si>
    <t>1996/10</t>
  </si>
  <si>
    <t>1996/11</t>
  </si>
  <si>
    <t>1996/12</t>
  </si>
  <si>
    <t>1997/1</t>
  </si>
  <si>
    <t>1997/2</t>
  </si>
  <si>
    <t>1997/3</t>
  </si>
  <si>
    <t>1997/4</t>
  </si>
  <si>
    <t>1997/5</t>
  </si>
  <si>
    <t>1997/6</t>
  </si>
  <si>
    <t>1997/7</t>
  </si>
  <si>
    <t>1997/8</t>
  </si>
  <si>
    <t>1997/9</t>
  </si>
  <si>
    <t>1997/10</t>
  </si>
  <si>
    <t>1997/11</t>
  </si>
  <si>
    <t>1997/12</t>
  </si>
  <si>
    <t>1998/1</t>
  </si>
  <si>
    <t>1998/2</t>
  </si>
  <si>
    <t>1998/3</t>
  </si>
  <si>
    <t>1998/4</t>
  </si>
  <si>
    <t>1998/5</t>
  </si>
  <si>
    <t>1998/6</t>
  </si>
  <si>
    <t>1998/7</t>
  </si>
  <si>
    <t>1998/8</t>
  </si>
  <si>
    <t>1998/9</t>
  </si>
  <si>
    <t>1998/10</t>
  </si>
  <si>
    <t>1998/11</t>
  </si>
  <si>
    <t>1998/12</t>
  </si>
  <si>
    <t>1999/1</t>
  </si>
  <si>
    <t>1999/2</t>
  </si>
  <si>
    <t>1999/3</t>
  </si>
  <si>
    <t>1999/4</t>
  </si>
  <si>
    <t>1999/5</t>
  </si>
  <si>
    <t>1999/6</t>
  </si>
  <si>
    <t>1999/7</t>
  </si>
  <si>
    <t>1999/8</t>
  </si>
  <si>
    <t>1999/9</t>
  </si>
  <si>
    <t>1999/10</t>
  </si>
  <si>
    <t>1999/11</t>
  </si>
  <si>
    <t>1999/12</t>
  </si>
  <si>
    <t>2000/1</t>
  </si>
  <si>
    <t>2000/2</t>
  </si>
  <si>
    <t>2000/3</t>
  </si>
  <si>
    <t>2000/4</t>
  </si>
  <si>
    <t>2000/5</t>
  </si>
  <si>
    <t>2000/6</t>
  </si>
  <si>
    <t>2000/7</t>
  </si>
  <si>
    <t>2000/8</t>
  </si>
  <si>
    <t>2000/9</t>
  </si>
  <si>
    <t>2000/10</t>
  </si>
  <si>
    <t>2000/11</t>
  </si>
  <si>
    <t>2000/12</t>
  </si>
  <si>
    <t>2001/1</t>
  </si>
  <si>
    <t>2001/2</t>
  </si>
  <si>
    <t>2001/3</t>
  </si>
  <si>
    <t>2001/4</t>
  </si>
  <si>
    <t>2001/5</t>
  </si>
  <si>
    <t>2001/6</t>
  </si>
  <si>
    <t>2001/7</t>
  </si>
  <si>
    <t>2001/8</t>
  </si>
  <si>
    <t>2001/9</t>
  </si>
  <si>
    <t>2001/10</t>
  </si>
  <si>
    <t>2001/11</t>
  </si>
  <si>
    <t>2001/12</t>
  </si>
  <si>
    <t>2002/1</t>
  </si>
  <si>
    <t>2002/2</t>
  </si>
  <si>
    <t>2002/3</t>
  </si>
  <si>
    <t>2002/4</t>
  </si>
  <si>
    <t>2002/5</t>
  </si>
  <si>
    <t>2002/6</t>
  </si>
  <si>
    <t>2002/7</t>
  </si>
  <si>
    <t>2002/8</t>
  </si>
  <si>
    <t>2002/9</t>
  </si>
  <si>
    <t>2002/10</t>
  </si>
  <si>
    <t>2002/11</t>
  </si>
  <si>
    <t>2002/12</t>
  </si>
  <si>
    <t>2003/1</t>
  </si>
  <si>
    <t>2003/2</t>
  </si>
  <si>
    <t>2003/3</t>
  </si>
  <si>
    <t>2003/4</t>
  </si>
  <si>
    <t>2003/5</t>
  </si>
  <si>
    <t>2003/6</t>
  </si>
  <si>
    <t>2003/7</t>
  </si>
  <si>
    <t>2003/8</t>
  </si>
  <si>
    <t>2003/9</t>
  </si>
  <si>
    <t>2003/10</t>
  </si>
  <si>
    <t>2003/11</t>
  </si>
  <si>
    <t>2003/12</t>
  </si>
  <si>
    <t>Correlograma para o número de pernoitas anuais</t>
  </si>
  <si>
    <t>Análise da tendencia mediante o método de axuste analítico</t>
  </si>
  <si>
    <t>Pernoitas anuais (ut)</t>
  </si>
  <si>
    <t>Índice anual (t)</t>
  </si>
  <si>
    <t>t^2</t>
  </si>
  <si>
    <t>t^3</t>
  </si>
  <si>
    <t>t^2 * ut</t>
  </si>
  <si>
    <t>t * ut</t>
  </si>
  <si>
    <t>Sumas:</t>
  </si>
  <si>
    <t>Axuste linear da tendencia</t>
  </si>
  <si>
    <t>Matrices:</t>
  </si>
  <si>
    <t>T</t>
  </si>
  <si>
    <t>U</t>
  </si>
  <si>
    <t>Inversa de T</t>
  </si>
  <si>
    <t xml:space="preserve">Inversa de T </t>
  </si>
  <si>
    <t>Coeficientes:</t>
  </si>
  <si>
    <t>a0</t>
  </si>
  <si>
    <t>b0</t>
  </si>
  <si>
    <t>Axuste parabólico da tendencia</t>
  </si>
  <si>
    <t>t^4</t>
  </si>
  <si>
    <t>c0</t>
  </si>
  <si>
    <t xml:space="preserve">Cálculo das autocorrelacións </t>
  </si>
  <si>
    <t>Análise da tendencia mediante o método das medias móbiles</t>
  </si>
  <si>
    <t>media móbil orden 11</t>
  </si>
  <si>
    <t>Media móbil de orden 13</t>
  </si>
  <si>
    <t>Media móbil de orden 12</t>
  </si>
  <si>
    <t>Periodo</t>
  </si>
  <si>
    <t>Medias anuais</t>
  </si>
  <si>
    <t>Medias mensuais</t>
  </si>
  <si>
    <t>Axuste das medias anuais dos datos a unha recta polo método de mínimos cadrados</t>
  </si>
  <si>
    <t>Media anual das pernoitas (ut)</t>
  </si>
  <si>
    <t>Medias mensuais corrixidas</t>
  </si>
  <si>
    <t>Compoñente estacional (modelo multiplicativo)</t>
  </si>
  <si>
    <t>Media global corrixida</t>
  </si>
  <si>
    <t>Análise da compoñente estacional. Método das relacións medias mensuais con respecto á tendencia</t>
  </si>
  <si>
    <t>Análise da compoñente estacional. Método das meidas móbiles</t>
  </si>
  <si>
    <t>Método das relacións medias mensuais con respecto á tendencia</t>
  </si>
  <si>
    <t>Análise da compoñente estacional</t>
  </si>
  <si>
    <t>Medias móbiles de orden 12</t>
  </si>
  <si>
    <t>Cocientes entre a serie orixinal e as medias móbiles de orden 12</t>
  </si>
  <si>
    <t>Serie orixinal (pernoitas)</t>
  </si>
  <si>
    <t>(xi-Med)*(xi+4 - Med)</t>
  </si>
  <si>
    <t>(xi-Med)*(xi+5 - Med)</t>
  </si>
  <si>
    <t>r4</t>
  </si>
  <si>
    <t>r5</t>
  </si>
  <si>
    <t>2013/1</t>
  </si>
  <si>
    <t>2013/2</t>
  </si>
  <si>
    <t>2013/3</t>
  </si>
  <si>
    <t>2013/4</t>
  </si>
  <si>
    <t>2013/5</t>
  </si>
  <si>
    <t>2013/6</t>
  </si>
  <si>
    <t>2013/7</t>
  </si>
  <si>
    <t>2013/8</t>
  </si>
  <si>
    <t>2013/9</t>
  </si>
  <si>
    <t>2013/10</t>
  </si>
  <si>
    <t>2013/11</t>
  </si>
  <si>
    <t>2013/12</t>
  </si>
  <si>
    <t>2014/1</t>
  </si>
  <si>
    <t>2014/2</t>
  </si>
  <si>
    <t>2014/3</t>
  </si>
  <si>
    <t>2014/4</t>
  </si>
  <si>
    <t>2014/5</t>
  </si>
  <si>
    <t>2014/6</t>
  </si>
  <si>
    <t>2014/7</t>
  </si>
  <si>
    <t>2014/8</t>
  </si>
  <si>
    <t>2014/9</t>
  </si>
  <si>
    <t>2014/10</t>
  </si>
  <si>
    <t>2014/11</t>
  </si>
  <si>
    <t>2014/12</t>
  </si>
  <si>
    <t>2015/1</t>
  </si>
  <si>
    <t>2015/2</t>
  </si>
  <si>
    <t>2015/3</t>
  </si>
  <si>
    <t>2015/4</t>
  </si>
  <si>
    <t>2015/5</t>
  </si>
  <si>
    <t>2015/6</t>
  </si>
  <si>
    <t>2015/7</t>
  </si>
  <si>
    <t>2015/8</t>
  </si>
  <si>
    <t>2015/9</t>
  </si>
  <si>
    <t>2015/10</t>
  </si>
  <si>
    <t>2015/11</t>
  </si>
  <si>
    <t>2015/12</t>
  </si>
  <si>
    <t>2016/1</t>
  </si>
  <si>
    <t>2016/2</t>
  </si>
  <si>
    <t>2016/3</t>
  </si>
  <si>
    <t>2016/4</t>
  </si>
  <si>
    <t>2016/5</t>
  </si>
  <si>
    <t>2016/6</t>
  </si>
  <si>
    <t>2016/7</t>
  </si>
  <si>
    <t>2016/8</t>
  </si>
  <si>
    <t>2016/9</t>
  </si>
  <si>
    <t>2016/10</t>
  </si>
  <si>
    <t>2016/11</t>
  </si>
  <si>
    <t>2016/12</t>
  </si>
  <si>
    <t>Hipertabla 3484</t>
  </si>
  <si>
    <t>Viaxeiros, noites e estadía media por procedencia e tipo de aloxamento. España e Galicia. Datos mensuais</t>
  </si>
  <si>
    <t>2017/1</t>
  </si>
  <si>
    <t>2017/2</t>
  </si>
  <si>
    <t>2017/3</t>
  </si>
  <si>
    <t>2017/4</t>
  </si>
  <si>
    <t>2017/5</t>
  </si>
  <si>
    <t>2017/6</t>
  </si>
  <si>
    <t>2017/7</t>
  </si>
  <si>
    <t>2017/8</t>
  </si>
  <si>
    <t>2017/9</t>
  </si>
  <si>
    <t>2017/10</t>
  </si>
  <si>
    <t>2017/11</t>
  </si>
  <si>
    <t>2017/12</t>
  </si>
  <si>
    <t>2018/1</t>
  </si>
  <si>
    <t>2018/2</t>
  </si>
  <si>
    <t>2018/3</t>
  </si>
  <si>
    <t>2018/4</t>
  </si>
  <si>
    <t>2018/5</t>
  </si>
  <si>
    <t>2018/6</t>
  </si>
  <si>
    <t>2018/7</t>
  </si>
  <si>
    <t>2018/8</t>
  </si>
  <si>
    <t>2018/9</t>
  </si>
  <si>
    <t>2018/10</t>
  </si>
  <si>
    <t>2018/11</t>
  </si>
  <si>
    <t>2018/12</t>
  </si>
  <si>
    <t>2019/1</t>
  </si>
  <si>
    <t>2019/2</t>
  </si>
  <si>
    <t>2019/3</t>
  </si>
  <si>
    <t>2019/4</t>
  </si>
  <si>
    <t>2019/5</t>
  </si>
  <si>
    <t>2019/6</t>
  </si>
  <si>
    <t>2019/7</t>
  </si>
  <si>
    <t>2019/8</t>
  </si>
  <si>
    <t>2019/9</t>
  </si>
  <si>
    <t>2019/10</t>
  </si>
  <si>
    <t>2019/11</t>
  </si>
  <si>
    <t>2019/12</t>
  </si>
  <si>
    <t>2020/01</t>
  </si>
  <si>
    <t>2020/03</t>
  </si>
  <si>
    <t>2020/04</t>
  </si>
  <si>
    <t>2020/05</t>
  </si>
  <si>
    <t>2020/06</t>
  </si>
  <si>
    <t>2020/07</t>
  </si>
  <si>
    <t>2020/08</t>
  </si>
  <si>
    <t>2020/09</t>
  </si>
  <si>
    <t>2020/10</t>
  </si>
  <si>
    <t>2020/11</t>
  </si>
  <si>
    <t>2020/12</t>
  </si>
  <si>
    <t>2020/02</t>
  </si>
  <si>
    <t>..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</si>
</sst>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"/>
    <numFmt numFmtId="173" formatCode="#,##0.00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#,##0.0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6" xfId="0" applyNumberFormat="1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0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7" xfId="0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2" fillId="0" borderId="18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22" xfId="0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3" fontId="2" fillId="0" borderId="25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31" xfId="0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0" fontId="2" fillId="0" borderId="33" xfId="0" applyFont="1" applyBorder="1" applyAlignment="1">
      <alignment vertical="center" wrapText="1"/>
    </xf>
    <xf numFmtId="3" fontId="2" fillId="0" borderId="34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 vertical="center" wrapText="1"/>
    </xf>
    <xf numFmtId="0" fontId="1" fillId="0" borderId="27" xfId="0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1" fillId="0" borderId="29" xfId="0" applyNumberFormat="1" applyFont="1" applyBorder="1" applyAlignment="1">
      <alignment/>
    </xf>
    <xf numFmtId="172" fontId="1" fillId="0" borderId="30" xfId="0" applyNumberFormat="1" applyFont="1" applyBorder="1" applyAlignment="1">
      <alignment/>
    </xf>
    <xf numFmtId="172" fontId="1" fillId="0" borderId="25" xfId="0" applyNumberFormat="1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78" fontId="2" fillId="0" borderId="17" xfId="0" applyNumberFormat="1" applyFont="1" applyBorder="1" applyAlignment="1">
      <alignment/>
    </xf>
    <xf numFmtId="178" fontId="2" fillId="0" borderId="15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3" fontId="1" fillId="0" borderId="12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173" fontId="1" fillId="0" borderId="0" xfId="0" applyNumberFormat="1" applyFont="1" applyBorder="1" applyAlignment="1">
      <alignment horizontal="right"/>
    </xf>
    <xf numFmtId="173" fontId="1" fillId="0" borderId="12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2" fillId="0" borderId="26" xfId="0" applyFont="1" applyBorder="1" applyAlignment="1">
      <alignment horizontal="center"/>
    </xf>
    <xf numFmtId="172" fontId="1" fillId="0" borderId="0" xfId="0" applyNumberFormat="1" applyFont="1" applyBorder="1" applyAlignment="1">
      <alignment horizontal="right"/>
    </xf>
    <xf numFmtId="172" fontId="1" fillId="0" borderId="12" xfId="0" applyNumberFormat="1" applyFont="1" applyBorder="1" applyAlignment="1">
      <alignment horizontal="right"/>
    </xf>
    <xf numFmtId="172" fontId="1" fillId="0" borderId="14" xfId="0" applyNumberFormat="1" applyFont="1" applyBorder="1" applyAlignment="1">
      <alignment horizontal="right"/>
    </xf>
    <xf numFmtId="172" fontId="1" fillId="0" borderId="15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" fontId="1" fillId="0" borderId="29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Pernoitas no turismo rural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555"/>
          <c:w val="0.924"/>
          <c:h val="0.70625"/>
        </c:manualLayout>
      </c:layout>
      <c:lineChart>
        <c:grouping val="standard"/>
        <c:varyColors val="0"/>
        <c:ser>
          <c:idx val="0"/>
          <c:order val="0"/>
          <c:tx>
            <c:strRef>
              <c:f>datos!$L$3</c:f>
              <c:strCache>
                <c:ptCount val="1"/>
                <c:pt idx="0">
                  <c:v>Pernoitas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datos!$I$4:$I$99</c:f>
              <c:strCache>
                <c:ptCount val="96"/>
                <c:pt idx="0">
                  <c:v>2013/1</c:v>
                </c:pt>
                <c:pt idx="1">
                  <c:v>2013/2</c:v>
                </c:pt>
                <c:pt idx="2">
                  <c:v>2013/3</c:v>
                </c:pt>
                <c:pt idx="3">
                  <c:v>2013/4</c:v>
                </c:pt>
                <c:pt idx="4">
                  <c:v>2013/5</c:v>
                </c:pt>
                <c:pt idx="5">
                  <c:v>2013/6</c:v>
                </c:pt>
                <c:pt idx="6">
                  <c:v>2013/7</c:v>
                </c:pt>
                <c:pt idx="7">
                  <c:v>2013/8</c:v>
                </c:pt>
                <c:pt idx="8">
                  <c:v>2013/9</c:v>
                </c:pt>
                <c:pt idx="9">
                  <c:v>2013/10</c:v>
                </c:pt>
                <c:pt idx="10">
                  <c:v>2013/11</c:v>
                </c:pt>
                <c:pt idx="11">
                  <c:v>2013/12</c:v>
                </c:pt>
                <c:pt idx="12">
                  <c:v>2014/1</c:v>
                </c:pt>
                <c:pt idx="13">
                  <c:v>2014/2</c:v>
                </c:pt>
                <c:pt idx="14">
                  <c:v>2014/3</c:v>
                </c:pt>
                <c:pt idx="15">
                  <c:v>2014/4</c:v>
                </c:pt>
                <c:pt idx="16">
                  <c:v>2014/5</c:v>
                </c:pt>
                <c:pt idx="17">
                  <c:v>2014/6</c:v>
                </c:pt>
                <c:pt idx="18">
                  <c:v>2014/7</c:v>
                </c:pt>
                <c:pt idx="19">
                  <c:v>2014/8</c:v>
                </c:pt>
                <c:pt idx="20">
                  <c:v>2014/9</c:v>
                </c:pt>
                <c:pt idx="21">
                  <c:v>2014/10</c:v>
                </c:pt>
                <c:pt idx="22">
                  <c:v>2014/11</c:v>
                </c:pt>
                <c:pt idx="23">
                  <c:v>2014/12</c:v>
                </c:pt>
                <c:pt idx="24">
                  <c:v>2015/1</c:v>
                </c:pt>
                <c:pt idx="25">
                  <c:v>2015/2</c:v>
                </c:pt>
                <c:pt idx="26">
                  <c:v>2015/3</c:v>
                </c:pt>
                <c:pt idx="27">
                  <c:v>2015/4</c:v>
                </c:pt>
                <c:pt idx="28">
                  <c:v>2015/5</c:v>
                </c:pt>
                <c:pt idx="29">
                  <c:v>2015/6</c:v>
                </c:pt>
                <c:pt idx="30">
                  <c:v>2015/7</c:v>
                </c:pt>
                <c:pt idx="31">
                  <c:v>2015/8</c:v>
                </c:pt>
                <c:pt idx="32">
                  <c:v>2015/9</c:v>
                </c:pt>
                <c:pt idx="33">
                  <c:v>2015/10</c:v>
                </c:pt>
                <c:pt idx="34">
                  <c:v>2015/11</c:v>
                </c:pt>
                <c:pt idx="35">
                  <c:v>2015/12</c:v>
                </c:pt>
                <c:pt idx="36">
                  <c:v>2016/1</c:v>
                </c:pt>
                <c:pt idx="37">
                  <c:v>2016/2</c:v>
                </c:pt>
                <c:pt idx="38">
                  <c:v>2016/3</c:v>
                </c:pt>
                <c:pt idx="39">
                  <c:v>2016/4</c:v>
                </c:pt>
                <c:pt idx="40">
                  <c:v>2016/5</c:v>
                </c:pt>
                <c:pt idx="41">
                  <c:v>2016/6</c:v>
                </c:pt>
                <c:pt idx="42">
                  <c:v>2016/7</c:v>
                </c:pt>
                <c:pt idx="43">
                  <c:v>2016/8</c:v>
                </c:pt>
                <c:pt idx="44">
                  <c:v>2016/9</c:v>
                </c:pt>
                <c:pt idx="45">
                  <c:v>2016/10</c:v>
                </c:pt>
                <c:pt idx="46">
                  <c:v>2016/11</c:v>
                </c:pt>
                <c:pt idx="47">
                  <c:v>2016/12</c:v>
                </c:pt>
                <c:pt idx="48">
                  <c:v>2017/1</c:v>
                </c:pt>
                <c:pt idx="49">
                  <c:v>2017/2</c:v>
                </c:pt>
                <c:pt idx="50">
                  <c:v>2017/3</c:v>
                </c:pt>
                <c:pt idx="51">
                  <c:v>2017/4</c:v>
                </c:pt>
                <c:pt idx="52">
                  <c:v>2017/5</c:v>
                </c:pt>
                <c:pt idx="53">
                  <c:v>2017/6</c:v>
                </c:pt>
                <c:pt idx="54">
                  <c:v>2017/7</c:v>
                </c:pt>
                <c:pt idx="55">
                  <c:v>2017/8</c:v>
                </c:pt>
                <c:pt idx="56">
                  <c:v>2017/9</c:v>
                </c:pt>
                <c:pt idx="57">
                  <c:v>2017/10</c:v>
                </c:pt>
                <c:pt idx="58">
                  <c:v>2017/11</c:v>
                </c:pt>
                <c:pt idx="59">
                  <c:v>2017/12</c:v>
                </c:pt>
                <c:pt idx="60">
                  <c:v>2018/1</c:v>
                </c:pt>
                <c:pt idx="61">
                  <c:v>2018/2</c:v>
                </c:pt>
                <c:pt idx="62">
                  <c:v>2018/3</c:v>
                </c:pt>
                <c:pt idx="63">
                  <c:v>2018/4</c:v>
                </c:pt>
                <c:pt idx="64">
                  <c:v>2018/5</c:v>
                </c:pt>
                <c:pt idx="65">
                  <c:v>2018/6</c:v>
                </c:pt>
                <c:pt idx="66">
                  <c:v>2018/7</c:v>
                </c:pt>
                <c:pt idx="67">
                  <c:v>2018/8</c:v>
                </c:pt>
                <c:pt idx="68">
                  <c:v>2018/9</c:v>
                </c:pt>
                <c:pt idx="69">
                  <c:v>2018/10</c:v>
                </c:pt>
                <c:pt idx="70">
                  <c:v>2018/11</c:v>
                </c:pt>
                <c:pt idx="71">
                  <c:v>2018/12</c:v>
                </c:pt>
                <c:pt idx="72">
                  <c:v>2019/1</c:v>
                </c:pt>
                <c:pt idx="73">
                  <c:v>2019/2</c:v>
                </c:pt>
                <c:pt idx="74">
                  <c:v>2019/3</c:v>
                </c:pt>
                <c:pt idx="75">
                  <c:v>2019/4</c:v>
                </c:pt>
                <c:pt idx="76">
                  <c:v>2019/5</c:v>
                </c:pt>
                <c:pt idx="77">
                  <c:v>2019/6</c:v>
                </c:pt>
                <c:pt idx="78">
                  <c:v>2019/7</c:v>
                </c:pt>
                <c:pt idx="79">
                  <c:v>2019/8</c:v>
                </c:pt>
                <c:pt idx="80">
                  <c:v>2019/9</c:v>
                </c:pt>
                <c:pt idx="81">
                  <c:v>2019/10</c:v>
                </c:pt>
                <c:pt idx="82">
                  <c:v>2019/11</c:v>
                </c:pt>
                <c:pt idx="83">
                  <c:v>2019/12</c:v>
                </c:pt>
                <c:pt idx="84">
                  <c:v>2020/01</c:v>
                </c:pt>
                <c:pt idx="85">
                  <c:v>2020/02</c:v>
                </c:pt>
                <c:pt idx="86">
                  <c:v>2020/03</c:v>
                </c:pt>
                <c:pt idx="87">
                  <c:v>2020/04</c:v>
                </c:pt>
                <c:pt idx="88">
                  <c:v>2020/05</c:v>
                </c:pt>
                <c:pt idx="89">
                  <c:v>2020/06</c:v>
                </c:pt>
                <c:pt idx="90">
                  <c:v>2020/07</c:v>
                </c:pt>
                <c:pt idx="91">
                  <c:v>2020/08</c:v>
                </c:pt>
                <c:pt idx="92">
                  <c:v>2020/09</c:v>
                </c:pt>
                <c:pt idx="93">
                  <c:v>2020/10</c:v>
                </c:pt>
                <c:pt idx="94">
                  <c:v>2020/11</c:v>
                </c:pt>
                <c:pt idx="95">
                  <c:v>2020/12</c:v>
                </c:pt>
              </c:strCache>
            </c:strRef>
          </c:cat>
          <c:val>
            <c:numRef>
              <c:f>datos!$L$4:$L$99</c:f>
              <c:numCache>
                <c:ptCount val="96"/>
                <c:pt idx="0">
                  <c:v>3885</c:v>
                </c:pt>
                <c:pt idx="1">
                  <c:v>6680</c:v>
                </c:pt>
                <c:pt idx="2">
                  <c:v>15531</c:v>
                </c:pt>
                <c:pt idx="3">
                  <c:v>8679</c:v>
                </c:pt>
                <c:pt idx="4">
                  <c:v>15887</c:v>
                </c:pt>
                <c:pt idx="5">
                  <c:v>19877</c:v>
                </c:pt>
                <c:pt idx="6">
                  <c:v>39014</c:v>
                </c:pt>
                <c:pt idx="7">
                  <c:v>80081</c:v>
                </c:pt>
                <c:pt idx="8">
                  <c:v>28708</c:v>
                </c:pt>
                <c:pt idx="9">
                  <c:v>16129</c:v>
                </c:pt>
                <c:pt idx="10">
                  <c:v>12247</c:v>
                </c:pt>
                <c:pt idx="11">
                  <c:v>12433</c:v>
                </c:pt>
                <c:pt idx="12">
                  <c:v>4883</c:v>
                </c:pt>
                <c:pt idx="13">
                  <c:v>6271</c:v>
                </c:pt>
                <c:pt idx="14">
                  <c:v>11115</c:v>
                </c:pt>
                <c:pt idx="15">
                  <c:v>22191</c:v>
                </c:pt>
                <c:pt idx="16">
                  <c:v>22529</c:v>
                </c:pt>
                <c:pt idx="17">
                  <c:v>24700</c:v>
                </c:pt>
                <c:pt idx="18">
                  <c:v>49295</c:v>
                </c:pt>
                <c:pt idx="19">
                  <c:v>89974</c:v>
                </c:pt>
                <c:pt idx="20">
                  <c:v>35072</c:v>
                </c:pt>
                <c:pt idx="21">
                  <c:v>18918</c:v>
                </c:pt>
                <c:pt idx="22">
                  <c:v>10312</c:v>
                </c:pt>
                <c:pt idx="23">
                  <c:v>13025</c:v>
                </c:pt>
                <c:pt idx="24">
                  <c:v>5764</c:v>
                </c:pt>
                <c:pt idx="25">
                  <c:v>8406</c:v>
                </c:pt>
                <c:pt idx="26">
                  <c:v>14866</c:v>
                </c:pt>
                <c:pt idx="27">
                  <c:v>22870</c:v>
                </c:pt>
                <c:pt idx="28">
                  <c:v>25594</c:v>
                </c:pt>
                <c:pt idx="29">
                  <c:v>31037</c:v>
                </c:pt>
                <c:pt idx="30">
                  <c:v>57675</c:v>
                </c:pt>
                <c:pt idx="31">
                  <c:v>100466</c:v>
                </c:pt>
                <c:pt idx="32">
                  <c:v>40645</c:v>
                </c:pt>
                <c:pt idx="33">
                  <c:v>27547</c:v>
                </c:pt>
                <c:pt idx="34">
                  <c:v>12666</c:v>
                </c:pt>
                <c:pt idx="35">
                  <c:v>14697</c:v>
                </c:pt>
                <c:pt idx="36">
                  <c:v>7481</c:v>
                </c:pt>
                <c:pt idx="37">
                  <c:v>8685</c:v>
                </c:pt>
                <c:pt idx="38">
                  <c:v>24176</c:v>
                </c:pt>
                <c:pt idx="39">
                  <c:v>15747</c:v>
                </c:pt>
                <c:pt idx="40">
                  <c:v>27568</c:v>
                </c:pt>
                <c:pt idx="41">
                  <c:v>37384</c:v>
                </c:pt>
                <c:pt idx="42">
                  <c:v>74451</c:v>
                </c:pt>
                <c:pt idx="43">
                  <c:v>118995</c:v>
                </c:pt>
                <c:pt idx="44">
                  <c:v>50545</c:v>
                </c:pt>
                <c:pt idx="45">
                  <c:v>32990</c:v>
                </c:pt>
                <c:pt idx="46">
                  <c:v>12458</c:v>
                </c:pt>
                <c:pt idx="47">
                  <c:v>17061</c:v>
                </c:pt>
                <c:pt idx="48">
                  <c:v>7865</c:v>
                </c:pt>
                <c:pt idx="49">
                  <c:v>8834</c:v>
                </c:pt>
                <c:pt idx="50">
                  <c:v>11589</c:v>
                </c:pt>
                <c:pt idx="51">
                  <c:v>38374</c:v>
                </c:pt>
                <c:pt idx="52">
                  <c:v>28002</c:v>
                </c:pt>
                <c:pt idx="53">
                  <c:v>38842</c:v>
                </c:pt>
                <c:pt idx="54">
                  <c:v>76076</c:v>
                </c:pt>
                <c:pt idx="55">
                  <c:v>119170</c:v>
                </c:pt>
                <c:pt idx="56">
                  <c:v>51345</c:v>
                </c:pt>
                <c:pt idx="57">
                  <c:v>33456</c:v>
                </c:pt>
                <c:pt idx="58">
                  <c:v>14563</c:v>
                </c:pt>
                <c:pt idx="59">
                  <c:v>20924</c:v>
                </c:pt>
                <c:pt idx="60">
                  <c:v>7288</c:v>
                </c:pt>
                <c:pt idx="61">
                  <c:v>10602</c:v>
                </c:pt>
                <c:pt idx="62">
                  <c:v>23106</c:v>
                </c:pt>
                <c:pt idx="63">
                  <c:v>20989</c:v>
                </c:pt>
                <c:pt idx="64">
                  <c:v>30907</c:v>
                </c:pt>
                <c:pt idx="65">
                  <c:v>37725</c:v>
                </c:pt>
                <c:pt idx="66">
                  <c:v>60792</c:v>
                </c:pt>
                <c:pt idx="67">
                  <c:v>109451</c:v>
                </c:pt>
                <c:pt idx="68">
                  <c:v>49463</c:v>
                </c:pt>
                <c:pt idx="69">
                  <c:v>33379</c:v>
                </c:pt>
                <c:pt idx="70">
                  <c:v>16856</c:v>
                </c:pt>
                <c:pt idx="71">
                  <c:v>17555</c:v>
                </c:pt>
                <c:pt idx="72">
                  <c:v>7996</c:v>
                </c:pt>
                <c:pt idx="73">
                  <c:v>9985</c:v>
                </c:pt>
                <c:pt idx="74">
                  <c:v>13728</c:v>
                </c:pt>
                <c:pt idx="75">
                  <c:v>34363</c:v>
                </c:pt>
                <c:pt idx="76">
                  <c:v>35974</c:v>
                </c:pt>
                <c:pt idx="77">
                  <c:v>40696</c:v>
                </c:pt>
                <c:pt idx="78">
                  <c:v>67151</c:v>
                </c:pt>
                <c:pt idx="79">
                  <c:v>112514</c:v>
                </c:pt>
                <c:pt idx="80">
                  <c:v>46391</c:v>
                </c:pt>
                <c:pt idx="81">
                  <c:v>27544</c:v>
                </c:pt>
                <c:pt idx="82">
                  <c:v>13564</c:v>
                </c:pt>
                <c:pt idx="83">
                  <c:v>17138</c:v>
                </c:pt>
                <c:pt idx="84">
                  <c:v>6073</c:v>
                </c:pt>
                <c:pt idx="85">
                  <c:v>8218</c:v>
                </c:pt>
                <c:pt idx="86">
                  <c:v>2092</c:v>
                </c:pt>
                <c:pt idx="87">
                  <c:v>0</c:v>
                </c:pt>
                <c:pt idx="88">
                  <c:v>220</c:v>
                </c:pt>
                <c:pt idx="89">
                  <c:v>7619</c:v>
                </c:pt>
                <c:pt idx="90">
                  <c:v>41105</c:v>
                </c:pt>
                <c:pt idx="91">
                  <c:v>78008</c:v>
                </c:pt>
                <c:pt idx="92">
                  <c:v>23043</c:v>
                </c:pt>
                <c:pt idx="93">
                  <c:v>10922</c:v>
                </c:pt>
                <c:pt idx="94">
                  <c:v>2293</c:v>
                </c:pt>
                <c:pt idx="95">
                  <c:v>2531</c:v>
                </c:pt>
              </c:numCache>
            </c:numRef>
          </c:val>
          <c:smooth val="0"/>
        </c:ser>
        <c:marker val="1"/>
        <c:axId val="26588076"/>
        <c:axId val="66990749"/>
      </c:lineChart>
      <c:catAx>
        <c:axId val="26588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Ano/mes</a:t>
                </a:r>
              </a:p>
            </c:rich>
          </c:tx>
          <c:layout>
            <c:manualLayout>
              <c:xMode val="factor"/>
              <c:yMode val="factor"/>
              <c:x val="-0.036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90749"/>
        <c:crosses val="autoZero"/>
        <c:auto val="1"/>
        <c:lblOffset val="100"/>
        <c:tickLblSkip val="6"/>
        <c:noMultiLvlLbl val="0"/>
      </c:catAx>
      <c:valAx>
        <c:axId val="669907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pernoitas</a:t>
                </a:r>
              </a:p>
            </c:rich>
          </c:tx>
          <c:layout>
            <c:manualLayout>
              <c:xMode val="factor"/>
              <c:yMode val="factor"/>
              <c:x val="-0.018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880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DEFCD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Correlograma para o número de pernoitas anuais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655"/>
          <c:w val="0.91275"/>
          <c:h val="0.71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Autocorrelacións!$A$44:$A$48</c:f>
              <c:strCache>
                <c:ptCount val="5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</c:strCache>
            </c:strRef>
          </c:cat>
          <c:val>
            <c:numRef>
              <c:f>Autocorrelacións!$B$44:$B$48</c:f>
              <c:numCache>
                <c:ptCount val="5"/>
                <c:pt idx="0">
                  <c:v>0.17209503247667127</c:v>
                </c:pt>
                <c:pt idx="1">
                  <c:v>-0.05716747771622423</c:v>
                </c:pt>
                <c:pt idx="2">
                  <c:v>-0.5397912405975651</c:v>
                </c:pt>
                <c:pt idx="3">
                  <c:v>-0.4951668195261044</c:v>
                </c:pt>
                <c:pt idx="4">
                  <c:v>-0.19117694179242173</c:v>
                </c:pt>
              </c:numCache>
            </c:numRef>
          </c:val>
        </c:ser>
        <c:axId val="60848770"/>
        <c:axId val="3759339"/>
      </c:barChart>
      <c:catAx>
        <c:axId val="60848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Retardo</a:t>
                </a:r>
              </a:p>
            </c:rich>
          </c:tx>
          <c:layout>
            <c:manualLayout>
              <c:xMode val="factor"/>
              <c:yMode val="factor"/>
              <c:x val="0.008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9339"/>
        <c:crosses val="autoZero"/>
        <c:auto val="1"/>
        <c:lblOffset val="100"/>
        <c:tickLblSkip val="1"/>
        <c:noMultiLvlLbl val="0"/>
      </c:catAx>
      <c:valAx>
        <c:axId val="3759339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Autocorrelación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4877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Pernoitas anuais. Axuste linear da tendencia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655"/>
          <c:w val="0.91225"/>
          <c:h val="0.71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trendline>
            <c:spPr>
              <a:ln w="25400">
                <a:solidFill>
                  <a:srgbClr val="660066"/>
                </a:solidFill>
              </a:ln>
            </c:spPr>
            <c:trendlineType val="linear"/>
            <c:dispEq val="0"/>
            <c:dispRSqr val="0"/>
          </c:trendline>
          <c:xVal>
            <c:numRef>
              <c:f>Tendencia_axuste_analítico!$A$55:$A$62</c:f>
              <c:num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xVal>
          <c:yVal>
            <c:numRef>
              <c:f>Tendencia_axuste_analítico!$B$55:$B$62</c:f>
              <c:numCache>
                <c:ptCount val="8"/>
                <c:pt idx="0">
                  <c:v>259151</c:v>
                </c:pt>
                <c:pt idx="1">
                  <c:v>308285</c:v>
                </c:pt>
                <c:pt idx="2">
                  <c:v>362233</c:v>
                </c:pt>
                <c:pt idx="3">
                  <c:v>427541</c:v>
                </c:pt>
                <c:pt idx="4">
                  <c:v>449040</c:v>
                </c:pt>
                <c:pt idx="5">
                  <c:v>418113</c:v>
                </c:pt>
                <c:pt idx="6">
                  <c:v>427044</c:v>
                </c:pt>
                <c:pt idx="7">
                  <c:v>182124</c:v>
                </c:pt>
              </c:numCache>
            </c:numRef>
          </c:yVal>
          <c:smooth val="0"/>
        </c:ser>
        <c:axId val="65027240"/>
        <c:axId val="23891657"/>
      </c:scatterChart>
      <c:valAx>
        <c:axId val="650272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91657"/>
        <c:crosses val="autoZero"/>
        <c:crossBetween val="midCat"/>
        <c:dispUnits/>
      </c:valAx>
      <c:valAx>
        <c:axId val="238916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pernoitas</a:t>
                </a:r>
              </a:p>
            </c:rich>
          </c:tx>
          <c:layout>
            <c:manualLayout>
              <c:xMode val="factor"/>
              <c:yMode val="factor"/>
              <c:x val="-0.023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2724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DEFCD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Pernoitas anuais. Axuste parabólico da tendencia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6475"/>
          <c:w val="0.913"/>
          <c:h val="0.71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trendline>
            <c:spPr>
              <a:ln w="25400">
                <a:solidFill>
                  <a:srgbClr val="660066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Tendencia_axuste_analítico!$A$55:$A$62</c:f>
              <c:num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xVal>
          <c:yVal>
            <c:numRef>
              <c:f>Tendencia_axuste_analítico!$B$55:$B$62</c:f>
              <c:numCache>
                <c:ptCount val="8"/>
                <c:pt idx="0">
                  <c:v>259151</c:v>
                </c:pt>
                <c:pt idx="1">
                  <c:v>308285</c:v>
                </c:pt>
                <c:pt idx="2">
                  <c:v>362233</c:v>
                </c:pt>
                <c:pt idx="3">
                  <c:v>427541</c:v>
                </c:pt>
                <c:pt idx="4">
                  <c:v>449040</c:v>
                </c:pt>
                <c:pt idx="5">
                  <c:v>418113</c:v>
                </c:pt>
                <c:pt idx="6">
                  <c:v>427044</c:v>
                </c:pt>
                <c:pt idx="7">
                  <c:v>182124</c:v>
                </c:pt>
              </c:numCache>
            </c:numRef>
          </c:yVal>
          <c:smooth val="0"/>
        </c:ser>
        <c:axId val="58298270"/>
        <c:axId val="2800567"/>
      </c:scatterChart>
      <c:valAx>
        <c:axId val="58298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0567"/>
        <c:crosses val="autoZero"/>
        <c:crossBetween val="midCat"/>
        <c:dispUnits/>
      </c:valAx>
      <c:valAx>
        <c:axId val="28005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pernoitas</a:t>
                </a:r>
              </a:p>
            </c:rich>
          </c:tx>
          <c:layout>
            <c:manualLayout>
              <c:xMode val="factor"/>
              <c:yMode val="factor"/>
              <c:x val="-0.021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9827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DEFCD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75"/>
          <c:w val="0.9295"/>
          <c:h val="0.83475"/>
        </c:manualLayout>
      </c:layout>
      <c:lineChart>
        <c:grouping val="standard"/>
        <c:varyColors val="0"/>
        <c:ser>
          <c:idx val="0"/>
          <c:order val="0"/>
          <c:tx>
            <c:v>Serie</c:v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Tendencia_medias_móbiles!$H$10:$H$93</c:f>
              <c:strCache>
                <c:ptCount val="84"/>
                <c:pt idx="0">
                  <c:v>2013/7</c:v>
                </c:pt>
                <c:pt idx="1">
                  <c:v>2013/8</c:v>
                </c:pt>
                <c:pt idx="2">
                  <c:v>2013/9</c:v>
                </c:pt>
                <c:pt idx="3">
                  <c:v>2013/10</c:v>
                </c:pt>
                <c:pt idx="4">
                  <c:v>2013/11</c:v>
                </c:pt>
                <c:pt idx="5">
                  <c:v>2013/12</c:v>
                </c:pt>
                <c:pt idx="6">
                  <c:v>2014/1</c:v>
                </c:pt>
                <c:pt idx="7">
                  <c:v>2014/2</c:v>
                </c:pt>
                <c:pt idx="8">
                  <c:v>2014/3</c:v>
                </c:pt>
                <c:pt idx="9">
                  <c:v>2014/4</c:v>
                </c:pt>
                <c:pt idx="10">
                  <c:v>2014/5</c:v>
                </c:pt>
                <c:pt idx="11">
                  <c:v>2014/6</c:v>
                </c:pt>
                <c:pt idx="12">
                  <c:v>2014/7</c:v>
                </c:pt>
                <c:pt idx="13">
                  <c:v>2014/8</c:v>
                </c:pt>
                <c:pt idx="14">
                  <c:v>2014/9</c:v>
                </c:pt>
                <c:pt idx="15">
                  <c:v>2014/10</c:v>
                </c:pt>
                <c:pt idx="16">
                  <c:v>2014/11</c:v>
                </c:pt>
                <c:pt idx="17">
                  <c:v>2014/12</c:v>
                </c:pt>
                <c:pt idx="18">
                  <c:v>2015/1</c:v>
                </c:pt>
                <c:pt idx="19">
                  <c:v>2015/2</c:v>
                </c:pt>
                <c:pt idx="20">
                  <c:v>2015/3</c:v>
                </c:pt>
                <c:pt idx="21">
                  <c:v>2015/4</c:v>
                </c:pt>
                <c:pt idx="22">
                  <c:v>2015/5</c:v>
                </c:pt>
                <c:pt idx="23">
                  <c:v>2015/6</c:v>
                </c:pt>
                <c:pt idx="24">
                  <c:v>2015/7</c:v>
                </c:pt>
                <c:pt idx="25">
                  <c:v>2015/8</c:v>
                </c:pt>
                <c:pt idx="26">
                  <c:v>2015/9</c:v>
                </c:pt>
                <c:pt idx="27">
                  <c:v>2015/10</c:v>
                </c:pt>
                <c:pt idx="28">
                  <c:v>2015/11</c:v>
                </c:pt>
                <c:pt idx="29">
                  <c:v>2015/12</c:v>
                </c:pt>
                <c:pt idx="30">
                  <c:v>2016/1</c:v>
                </c:pt>
                <c:pt idx="31">
                  <c:v>2016/2</c:v>
                </c:pt>
                <c:pt idx="32">
                  <c:v>2016/3</c:v>
                </c:pt>
                <c:pt idx="33">
                  <c:v>2016/4</c:v>
                </c:pt>
                <c:pt idx="34">
                  <c:v>2016/5</c:v>
                </c:pt>
                <c:pt idx="35">
                  <c:v>2016/6</c:v>
                </c:pt>
                <c:pt idx="36">
                  <c:v>2016/7</c:v>
                </c:pt>
                <c:pt idx="37">
                  <c:v>2016/8</c:v>
                </c:pt>
                <c:pt idx="38">
                  <c:v>2016/9</c:v>
                </c:pt>
                <c:pt idx="39">
                  <c:v>2016/10</c:v>
                </c:pt>
                <c:pt idx="40">
                  <c:v>2016/11</c:v>
                </c:pt>
                <c:pt idx="41">
                  <c:v>2016/12</c:v>
                </c:pt>
                <c:pt idx="42">
                  <c:v>2017/1</c:v>
                </c:pt>
                <c:pt idx="43">
                  <c:v>2017/2</c:v>
                </c:pt>
                <c:pt idx="44">
                  <c:v>2017/3</c:v>
                </c:pt>
                <c:pt idx="45">
                  <c:v>2017/4</c:v>
                </c:pt>
                <c:pt idx="46">
                  <c:v>2017/5</c:v>
                </c:pt>
                <c:pt idx="47">
                  <c:v>2017/6</c:v>
                </c:pt>
                <c:pt idx="48">
                  <c:v>2017/7</c:v>
                </c:pt>
                <c:pt idx="49">
                  <c:v>2017/8</c:v>
                </c:pt>
                <c:pt idx="50">
                  <c:v>2017/9</c:v>
                </c:pt>
                <c:pt idx="51">
                  <c:v>2017/10</c:v>
                </c:pt>
                <c:pt idx="52">
                  <c:v>2017/11</c:v>
                </c:pt>
                <c:pt idx="53">
                  <c:v>2017/12</c:v>
                </c:pt>
                <c:pt idx="54">
                  <c:v>2018/1</c:v>
                </c:pt>
                <c:pt idx="55">
                  <c:v>2018/2</c:v>
                </c:pt>
                <c:pt idx="56">
                  <c:v>2018/3</c:v>
                </c:pt>
                <c:pt idx="57">
                  <c:v>2018/4</c:v>
                </c:pt>
                <c:pt idx="58">
                  <c:v>2018/5</c:v>
                </c:pt>
                <c:pt idx="59">
                  <c:v>2018/6</c:v>
                </c:pt>
                <c:pt idx="60">
                  <c:v>2018/7</c:v>
                </c:pt>
                <c:pt idx="61">
                  <c:v>2018/8</c:v>
                </c:pt>
                <c:pt idx="62">
                  <c:v>2018/9</c:v>
                </c:pt>
                <c:pt idx="63">
                  <c:v>2018/10</c:v>
                </c:pt>
                <c:pt idx="64">
                  <c:v>2018/11</c:v>
                </c:pt>
                <c:pt idx="65">
                  <c:v>2018/12</c:v>
                </c:pt>
                <c:pt idx="66">
                  <c:v>2019/1</c:v>
                </c:pt>
                <c:pt idx="67">
                  <c:v>2019/2</c:v>
                </c:pt>
                <c:pt idx="68">
                  <c:v>2019/3</c:v>
                </c:pt>
                <c:pt idx="69">
                  <c:v>2019/4</c:v>
                </c:pt>
                <c:pt idx="70">
                  <c:v>2019/5</c:v>
                </c:pt>
                <c:pt idx="71">
                  <c:v>2019/6</c:v>
                </c:pt>
                <c:pt idx="72">
                  <c:v>2019/7</c:v>
                </c:pt>
                <c:pt idx="73">
                  <c:v>2019/8</c:v>
                </c:pt>
                <c:pt idx="74">
                  <c:v>2019/9</c:v>
                </c:pt>
                <c:pt idx="75">
                  <c:v>2019/10</c:v>
                </c:pt>
                <c:pt idx="76">
                  <c:v>2019/11</c:v>
                </c:pt>
                <c:pt idx="77">
                  <c:v>2019/12</c:v>
                </c:pt>
                <c:pt idx="78">
                  <c:v>2020/01</c:v>
                </c:pt>
                <c:pt idx="79">
                  <c:v>2020/02</c:v>
                </c:pt>
                <c:pt idx="80">
                  <c:v>2020/03</c:v>
                </c:pt>
                <c:pt idx="81">
                  <c:v>2020/04</c:v>
                </c:pt>
                <c:pt idx="82">
                  <c:v>2020/05</c:v>
                </c:pt>
                <c:pt idx="83">
                  <c:v>2020/06</c:v>
                </c:pt>
              </c:strCache>
            </c:strRef>
          </c:cat>
          <c:val>
            <c:numRef>
              <c:f>Tendencia_medias_móbiles!$I$10:$I$93</c:f>
              <c:numCache>
                <c:ptCount val="84"/>
                <c:pt idx="0">
                  <c:v>39014</c:v>
                </c:pt>
                <c:pt idx="1">
                  <c:v>80081</c:v>
                </c:pt>
                <c:pt idx="2">
                  <c:v>28708</c:v>
                </c:pt>
                <c:pt idx="3">
                  <c:v>16129</c:v>
                </c:pt>
                <c:pt idx="4">
                  <c:v>12247</c:v>
                </c:pt>
                <c:pt idx="5">
                  <c:v>12433</c:v>
                </c:pt>
                <c:pt idx="6">
                  <c:v>4883</c:v>
                </c:pt>
                <c:pt idx="7">
                  <c:v>6271</c:v>
                </c:pt>
                <c:pt idx="8">
                  <c:v>11115</c:v>
                </c:pt>
                <c:pt idx="9">
                  <c:v>22191</c:v>
                </c:pt>
                <c:pt idx="10">
                  <c:v>22529</c:v>
                </c:pt>
                <c:pt idx="11">
                  <c:v>24700</c:v>
                </c:pt>
                <c:pt idx="12">
                  <c:v>49295</c:v>
                </c:pt>
                <c:pt idx="13">
                  <c:v>89974</c:v>
                </c:pt>
                <c:pt idx="14">
                  <c:v>35072</c:v>
                </c:pt>
                <c:pt idx="15">
                  <c:v>18918</c:v>
                </c:pt>
                <c:pt idx="16">
                  <c:v>10312</c:v>
                </c:pt>
                <c:pt idx="17">
                  <c:v>13025</c:v>
                </c:pt>
                <c:pt idx="18">
                  <c:v>5764</c:v>
                </c:pt>
                <c:pt idx="19">
                  <c:v>8406</c:v>
                </c:pt>
                <c:pt idx="20">
                  <c:v>14866</c:v>
                </c:pt>
                <c:pt idx="21">
                  <c:v>22870</c:v>
                </c:pt>
                <c:pt idx="22">
                  <c:v>25594</c:v>
                </c:pt>
                <c:pt idx="23">
                  <c:v>31037</c:v>
                </c:pt>
                <c:pt idx="24">
                  <c:v>57675</c:v>
                </c:pt>
                <c:pt idx="25">
                  <c:v>100466</c:v>
                </c:pt>
                <c:pt idx="26">
                  <c:v>40645</c:v>
                </c:pt>
                <c:pt idx="27">
                  <c:v>27547</c:v>
                </c:pt>
                <c:pt idx="28">
                  <c:v>12666</c:v>
                </c:pt>
                <c:pt idx="29">
                  <c:v>14697</c:v>
                </c:pt>
                <c:pt idx="30">
                  <c:v>7481</c:v>
                </c:pt>
                <c:pt idx="31">
                  <c:v>8685</c:v>
                </c:pt>
                <c:pt idx="32">
                  <c:v>24176</c:v>
                </c:pt>
                <c:pt idx="33">
                  <c:v>15747</c:v>
                </c:pt>
                <c:pt idx="34">
                  <c:v>27568</c:v>
                </c:pt>
                <c:pt idx="35">
                  <c:v>37384</c:v>
                </c:pt>
                <c:pt idx="36">
                  <c:v>74451</c:v>
                </c:pt>
                <c:pt idx="37">
                  <c:v>118995</c:v>
                </c:pt>
                <c:pt idx="38">
                  <c:v>50545</c:v>
                </c:pt>
                <c:pt idx="39">
                  <c:v>32990</c:v>
                </c:pt>
                <c:pt idx="40">
                  <c:v>12458</c:v>
                </c:pt>
                <c:pt idx="41">
                  <c:v>17061</c:v>
                </c:pt>
                <c:pt idx="42">
                  <c:v>7865</c:v>
                </c:pt>
                <c:pt idx="43">
                  <c:v>8834</c:v>
                </c:pt>
                <c:pt idx="44">
                  <c:v>11589</c:v>
                </c:pt>
                <c:pt idx="45">
                  <c:v>38374</c:v>
                </c:pt>
                <c:pt idx="46">
                  <c:v>28002</c:v>
                </c:pt>
                <c:pt idx="47">
                  <c:v>38842</c:v>
                </c:pt>
                <c:pt idx="48">
                  <c:v>76076</c:v>
                </c:pt>
                <c:pt idx="49">
                  <c:v>119170</c:v>
                </c:pt>
                <c:pt idx="50">
                  <c:v>51345</c:v>
                </c:pt>
                <c:pt idx="51">
                  <c:v>33456</c:v>
                </c:pt>
                <c:pt idx="52">
                  <c:v>14563</c:v>
                </c:pt>
                <c:pt idx="53">
                  <c:v>20924</c:v>
                </c:pt>
                <c:pt idx="54">
                  <c:v>7288</c:v>
                </c:pt>
                <c:pt idx="55">
                  <c:v>10602</c:v>
                </c:pt>
                <c:pt idx="56">
                  <c:v>23106</c:v>
                </c:pt>
                <c:pt idx="57">
                  <c:v>20989</c:v>
                </c:pt>
                <c:pt idx="58">
                  <c:v>30907</c:v>
                </c:pt>
                <c:pt idx="59">
                  <c:v>37725</c:v>
                </c:pt>
                <c:pt idx="60">
                  <c:v>60792</c:v>
                </c:pt>
                <c:pt idx="61">
                  <c:v>109451</c:v>
                </c:pt>
                <c:pt idx="62">
                  <c:v>49463</c:v>
                </c:pt>
                <c:pt idx="63">
                  <c:v>33379</c:v>
                </c:pt>
                <c:pt idx="64">
                  <c:v>16856</c:v>
                </c:pt>
                <c:pt idx="65">
                  <c:v>17555</c:v>
                </c:pt>
                <c:pt idx="66">
                  <c:v>7996</c:v>
                </c:pt>
                <c:pt idx="67">
                  <c:v>9985</c:v>
                </c:pt>
                <c:pt idx="68">
                  <c:v>13728</c:v>
                </c:pt>
                <c:pt idx="69">
                  <c:v>34363</c:v>
                </c:pt>
                <c:pt idx="70">
                  <c:v>35974</c:v>
                </c:pt>
                <c:pt idx="71">
                  <c:v>40696</c:v>
                </c:pt>
                <c:pt idx="72">
                  <c:v>67151</c:v>
                </c:pt>
                <c:pt idx="73">
                  <c:v>112514</c:v>
                </c:pt>
                <c:pt idx="74">
                  <c:v>46391</c:v>
                </c:pt>
                <c:pt idx="75">
                  <c:v>27544</c:v>
                </c:pt>
                <c:pt idx="76">
                  <c:v>13564</c:v>
                </c:pt>
                <c:pt idx="77">
                  <c:v>17138</c:v>
                </c:pt>
                <c:pt idx="78">
                  <c:v>6073</c:v>
                </c:pt>
                <c:pt idx="79">
                  <c:v>8218</c:v>
                </c:pt>
                <c:pt idx="80">
                  <c:v>2092</c:v>
                </c:pt>
                <c:pt idx="81">
                  <c:v>0</c:v>
                </c:pt>
                <c:pt idx="82">
                  <c:v>220</c:v>
                </c:pt>
                <c:pt idx="83">
                  <c:v>7619</c:v>
                </c:pt>
              </c:numCache>
            </c:numRef>
          </c:val>
          <c:smooth val="0"/>
        </c:ser>
        <c:ser>
          <c:idx val="1"/>
          <c:order val="1"/>
          <c:tx>
            <c:v>Media móbil</c:v>
          </c:tx>
          <c:spPr>
            <a:ln w="127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Tendencia_medias_móbiles!$H$10:$H$93</c:f>
              <c:strCache>
                <c:ptCount val="84"/>
                <c:pt idx="0">
                  <c:v>2013/7</c:v>
                </c:pt>
                <c:pt idx="1">
                  <c:v>2013/8</c:v>
                </c:pt>
                <c:pt idx="2">
                  <c:v>2013/9</c:v>
                </c:pt>
                <c:pt idx="3">
                  <c:v>2013/10</c:v>
                </c:pt>
                <c:pt idx="4">
                  <c:v>2013/11</c:v>
                </c:pt>
                <c:pt idx="5">
                  <c:v>2013/12</c:v>
                </c:pt>
                <c:pt idx="6">
                  <c:v>2014/1</c:v>
                </c:pt>
                <c:pt idx="7">
                  <c:v>2014/2</c:v>
                </c:pt>
                <c:pt idx="8">
                  <c:v>2014/3</c:v>
                </c:pt>
                <c:pt idx="9">
                  <c:v>2014/4</c:v>
                </c:pt>
                <c:pt idx="10">
                  <c:v>2014/5</c:v>
                </c:pt>
                <c:pt idx="11">
                  <c:v>2014/6</c:v>
                </c:pt>
                <c:pt idx="12">
                  <c:v>2014/7</c:v>
                </c:pt>
                <c:pt idx="13">
                  <c:v>2014/8</c:v>
                </c:pt>
                <c:pt idx="14">
                  <c:v>2014/9</c:v>
                </c:pt>
                <c:pt idx="15">
                  <c:v>2014/10</c:v>
                </c:pt>
                <c:pt idx="16">
                  <c:v>2014/11</c:v>
                </c:pt>
                <c:pt idx="17">
                  <c:v>2014/12</c:v>
                </c:pt>
                <c:pt idx="18">
                  <c:v>2015/1</c:v>
                </c:pt>
                <c:pt idx="19">
                  <c:v>2015/2</c:v>
                </c:pt>
                <c:pt idx="20">
                  <c:v>2015/3</c:v>
                </c:pt>
                <c:pt idx="21">
                  <c:v>2015/4</c:v>
                </c:pt>
                <c:pt idx="22">
                  <c:v>2015/5</c:v>
                </c:pt>
                <c:pt idx="23">
                  <c:v>2015/6</c:v>
                </c:pt>
                <c:pt idx="24">
                  <c:v>2015/7</c:v>
                </c:pt>
                <c:pt idx="25">
                  <c:v>2015/8</c:v>
                </c:pt>
                <c:pt idx="26">
                  <c:v>2015/9</c:v>
                </c:pt>
                <c:pt idx="27">
                  <c:v>2015/10</c:v>
                </c:pt>
                <c:pt idx="28">
                  <c:v>2015/11</c:v>
                </c:pt>
                <c:pt idx="29">
                  <c:v>2015/12</c:v>
                </c:pt>
                <c:pt idx="30">
                  <c:v>2016/1</c:v>
                </c:pt>
                <c:pt idx="31">
                  <c:v>2016/2</c:v>
                </c:pt>
                <c:pt idx="32">
                  <c:v>2016/3</c:v>
                </c:pt>
                <c:pt idx="33">
                  <c:v>2016/4</c:v>
                </c:pt>
                <c:pt idx="34">
                  <c:v>2016/5</c:v>
                </c:pt>
                <c:pt idx="35">
                  <c:v>2016/6</c:v>
                </c:pt>
                <c:pt idx="36">
                  <c:v>2016/7</c:v>
                </c:pt>
                <c:pt idx="37">
                  <c:v>2016/8</c:v>
                </c:pt>
                <c:pt idx="38">
                  <c:v>2016/9</c:v>
                </c:pt>
                <c:pt idx="39">
                  <c:v>2016/10</c:v>
                </c:pt>
                <c:pt idx="40">
                  <c:v>2016/11</c:v>
                </c:pt>
                <c:pt idx="41">
                  <c:v>2016/12</c:v>
                </c:pt>
                <c:pt idx="42">
                  <c:v>2017/1</c:v>
                </c:pt>
                <c:pt idx="43">
                  <c:v>2017/2</c:v>
                </c:pt>
                <c:pt idx="44">
                  <c:v>2017/3</c:v>
                </c:pt>
                <c:pt idx="45">
                  <c:v>2017/4</c:v>
                </c:pt>
                <c:pt idx="46">
                  <c:v>2017/5</c:v>
                </c:pt>
                <c:pt idx="47">
                  <c:v>2017/6</c:v>
                </c:pt>
                <c:pt idx="48">
                  <c:v>2017/7</c:v>
                </c:pt>
                <c:pt idx="49">
                  <c:v>2017/8</c:v>
                </c:pt>
                <c:pt idx="50">
                  <c:v>2017/9</c:v>
                </c:pt>
                <c:pt idx="51">
                  <c:v>2017/10</c:v>
                </c:pt>
                <c:pt idx="52">
                  <c:v>2017/11</c:v>
                </c:pt>
                <c:pt idx="53">
                  <c:v>2017/12</c:v>
                </c:pt>
                <c:pt idx="54">
                  <c:v>2018/1</c:v>
                </c:pt>
                <c:pt idx="55">
                  <c:v>2018/2</c:v>
                </c:pt>
                <c:pt idx="56">
                  <c:v>2018/3</c:v>
                </c:pt>
                <c:pt idx="57">
                  <c:v>2018/4</c:v>
                </c:pt>
                <c:pt idx="58">
                  <c:v>2018/5</c:v>
                </c:pt>
                <c:pt idx="59">
                  <c:v>2018/6</c:v>
                </c:pt>
                <c:pt idx="60">
                  <c:v>2018/7</c:v>
                </c:pt>
                <c:pt idx="61">
                  <c:v>2018/8</c:v>
                </c:pt>
                <c:pt idx="62">
                  <c:v>2018/9</c:v>
                </c:pt>
                <c:pt idx="63">
                  <c:v>2018/10</c:v>
                </c:pt>
                <c:pt idx="64">
                  <c:v>2018/11</c:v>
                </c:pt>
                <c:pt idx="65">
                  <c:v>2018/12</c:v>
                </c:pt>
                <c:pt idx="66">
                  <c:v>2019/1</c:v>
                </c:pt>
                <c:pt idx="67">
                  <c:v>2019/2</c:v>
                </c:pt>
                <c:pt idx="68">
                  <c:v>2019/3</c:v>
                </c:pt>
                <c:pt idx="69">
                  <c:v>2019/4</c:v>
                </c:pt>
                <c:pt idx="70">
                  <c:v>2019/5</c:v>
                </c:pt>
                <c:pt idx="71">
                  <c:v>2019/6</c:v>
                </c:pt>
                <c:pt idx="72">
                  <c:v>2019/7</c:v>
                </c:pt>
                <c:pt idx="73">
                  <c:v>2019/8</c:v>
                </c:pt>
                <c:pt idx="74">
                  <c:v>2019/9</c:v>
                </c:pt>
                <c:pt idx="75">
                  <c:v>2019/10</c:v>
                </c:pt>
                <c:pt idx="76">
                  <c:v>2019/11</c:v>
                </c:pt>
                <c:pt idx="77">
                  <c:v>2019/12</c:v>
                </c:pt>
                <c:pt idx="78">
                  <c:v>2020/01</c:v>
                </c:pt>
                <c:pt idx="79">
                  <c:v>2020/02</c:v>
                </c:pt>
                <c:pt idx="80">
                  <c:v>2020/03</c:v>
                </c:pt>
                <c:pt idx="81">
                  <c:v>2020/04</c:v>
                </c:pt>
                <c:pt idx="82">
                  <c:v>2020/05</c:v>
                </c:pt>
                <c:pt idx="83">
                  <c:v>2020/06</c:v>
                </c:pt>
              </c:strCache>
            </c:strRef>
          </c:cat>
          <c:val>
            <c:numRef>
              <c:f>Tendencia_medias_móbiles!$L$10:$L$93</c:f>
              <c:numCache>
                <c:ptCount val="84"/>
                <c:pt idx="0">
                  <c:v>21758.153846153844</c:v>
                </c:pt>
                <c:pt idx="1">
                  <c:v>21768.24125874126</c:v>
                </c:pt>
                <c:pt idx="2">
                  <c:v>21517.90909090909</c:v>
                </c:pt>
                <c:pt idx="3">
                  <c:v>21884.79020979021</c:v>
                </c:pt>
                <c:pt idx="4">
                  <c:v>22704.027972027972</c:v>
                </c:pt>
                <c:pt idx="5">
                  <c:v>23163.534965034964</c:v>
                </c:pt>
                <c:pt idx="6">
                  <c:v>23644.36013986014</c:v>
                </c:pt>
                <c:pt idx="7">
                  <c:v>24204.996503496503</c:v>
                </c:pt>
                <c:pt idx="8">
                  <c:v>25258.6993006993</c:v>
                </c:pt>
                <c:pt idx="9">
                  <c:v>25743.206293706295</c:v>
                </c:pt>
                <c:pt idx="10">
                  <c:v>25822.702797202797</c:v>
                </c:pt>
                <c:pt idx="11">
                  <c:v>25756.216783216783</c:v>
                </c:pt>
                <c:pt idx="12">
                  <c:v>25869.80769230769</c:v>
                </c:pt>
                <c:pt idx="13">
                  <c:v>25982.26223776224</c:v>
                </c:pt>
                <c:pt idx="14">
                  <c:v>26189.702797202797</c:v>
                </c:pt>
                <c:pt idx="15">
                  <c:v>26308.863636363636</c:v>
                </c:pt>
                <c:pt idx="16">
                  <c:v>26455.24825174825</c:v>
                </c:pt>
                <c:pt idx="17">
                  <c:v>26823.115384615383</c:v>
                </c:pt>
                <c:pt idx="18">
                  <c:v>27261.475524475525</c:v>
                </c:pt>
                <c:pt idx="19">
                  <c:v>27761.454545454544</c:v>
                </c:pt>
                <c:pt idx="20">
                  <c:v>28836.63986013986</c:v>
                </c:pt>
                <c:pt idx="21">
                  <c:v>29534.80769230769</c:v>
                </c:pt>
                <c:pt idx="22">
                  <c:v>30077.755244755244</c:v>
                </c:pt>
                <c:pt idx="23">
                  <c:v>30230.09090909091</c:v>
                </c:pt>
                <c:pt idx="24">
                  <c:v>30422.905594405594</c:v>
                </c:pt>
                <c:pt idx="25">
                  <c:v>30493.206293706295</c:v>
                </c:pt>
                <c:pt idx="26">
                  <c:v>30818.79020979021</c:v>
                </c:pt>
                <c:pt idx="27">
                  <c:v>30912.03846153846</c:v>
                </c:pt>
                <c:pt idx="28">
                  <c:v>30645.13986013986</c:v>
                </c:pt>
                <c:pt idx="29">
                  <c:v>30940.91958041958</c:v>
                </c:pt>
                <c:pt idx="30">
                  <c:v>31688.370629370627</c:v>
                </c:pt>
                <c:pt idx="31">
                  <c:v>32864.332167832166</c:v>
                </c:pt>
                <c:pt idx="32">
                  <c:v>34505.657342657345</c:v>
                </c:pt>
                <c:pt idx="33">
                  <c:v>35256.5979020979</c:v>
                </c:pt>
                <c:pt idx="34">
                  <c:v>35600.06993006993</c:v>
                </c:pt>
                <c:pt idx="35">
                  <c:v>35667.33566433567</c:v>
                </c:pt>
                <c:pt idx="36">
                  <c:v>35840.02097902098</c:v>
                </c:pt>
                <c:pt idx="37">
                  <c:v>35854.78671328671</c:v>
                </c:pt>
                <c:pt idx="38">
                  <c:v>35269.11538461538</c:v>
                </c:pt>
                <c:pt idx="39">
                  <c:v>35626.19230769231</c:v>
                </c:pt>
                <c:pt idx="40">
                  <c:v>36588.72027972028</c:v>
                </c:pt>
                <c:pt idx="41">
                  <c:v>36595.88111888112</c:v>
                </c:pt>
                <c:pt idx="42">
                  <c:v>36465.444055944055</c:v>
                </c:pt>
                <c:pt idx="43">
                  <c:v>36234.541958041955</c:v>
                </c:pt>
                <c:pt idx="44">
                  <c:v>36751.93706293706</c:v>
                </c:pt>
                <c:pt idx="45">
                  <c:v>36928.98601398601</c:v>
                </c:pt>
                <c:pt idx="46">
                  <c:v>37174.70979020979</c:v>
                </c:pt>
                <c:pt idx="47">
                  <c:v>37386.77972027972</c:v>
                </c:pt>
                <c:pt idx="48">
                  <c:v>37604.48601398601</c:v>
                </c:pt>
                <c:pt idx="49">
                  <c:v>37639.48251748252</c:v>
                </c:pt>
                <c:pt idx="50">
                  <c:v>38143.541958041955</c:v>
                </c:pt>
                <c:pt idx="51">
                  <c:v>37811.08041958042</c:v>
                </c:pt>
                <c:pt idx="52">
                  <c:v>37205.11538461538</c:v>
                </c:pt>
                <c:pt idx="53">
                  <c:v>37218.3951048951</c:v>
                </c:pt>
                <c:pt idx="54">
                  <c:v>36319.3986013986</c:v>
                </c:pt>
                <c:pt idx="55">
                  <c:v>34949.506993006995</c:v>
                </c:pt>
                <c:pt idx="56">
                  <c:v>34909.65034965035</c:v>
                </c:pt>
                <c:pt idx="57">
                  <c:v>34946.241258741255</c:v>
                </c:pt>
                <c:pt idx="58">
                  <c:v>35163.05244755244</c:v>
                </c:pt>
                <c:pt idx="59">
                  <c:v>35093.22027972028</c:v>
                </c:pt>
                <c:pt idx="60">
                  <c:v>35062.67132867133</c:v>
                </c:pt>
                <c:pt idx="61">
                  <c:v>35047.94755244756</c:v>
                </c:pt>
                <c:pt idx="62">
                  <c:v>34571.769230769234</c:v>
                </c:pt>
                <c:pt idx="63">
                  <c:v>34674.68531468531</c:v>
                </c:pt>
                <c:pt idx="64">
                  <c:v>35408.12237762238</c:v>
                </c:pt>
                <c:pt idx="65">
                  <c:v>35705.031468531466</c:v>
                </c:pt>
                <c:pt idx="66">
                  <c:v>35923.346153846156</c:v>
                </c:pt>
                <c:pt idx="67">
                  <c:v>35989.92657342658</c:v>
                </c:pt>
                <c:pt idx="68">
                  <c:v>36430.4965034965</c:v>
                </c:pt>
                <c:pt idx="69">
                  <c:v>36178.91258741259</c:v>
                </c:pt>
                <c:pt idx="70">
                  <c:v>35902.61538461538</c:v>
                </c:pt>
                <c:pt idx="71">
                  <c:v>35732.05244755244</c:v>
                </c:pt>
                <c:pt idx="72">
                  <c:v>35705.98251748252</c:v>
                </c:pt>
                <c:pt idx="73">
                  <c:v>35536.7027972028</c:v>
                </c:pt>
                <c:pt idx="74">
                  <c:v>34982.67132867133</c:v>
                </c:pt>
                <c:pt idx="75">
                  <c:v>32987.80769230769</c:v>
                </c:pt>
                <c:pt idx="76">
                  <c:v>30039.433566433567</c:v>
                </c:pt>
                <c:pt idx="77">
                  <c:v>27109.03846153846</c:v>
                </c:pt>
                <c:pt idx="78">
                  <c:v>24418.76923076923</c:v>
                </c:pt>
                <c:pt idx="79">
                  <c:v>21590.482517482516</c:v>
                </c:pt>
                <c:pt idx="80">
                  <c:v>19586.426573426572</c:v>
                </c:pt>
                <c:pt idx="81">
                  <c:v>18017.643356643355</c:v>
                </c:pt>
                <c:pt idx="82">
                  <c:v>16926.36013986014</c:v>
                </c:pt>
                <c:pt idx="83">
                  <c:v>15827.241258741258</c:v>
                </c:pt>
              </c:numCache>
            </c:numRef>
          </c:val>
          <c:smooth val="0"/>
        </c:ser>
        <c:marker val="1"/>
        <c:axId val="14212324"/>
        <c:axId val="15055669"/>
      </c:lineChart>
      <c:catAx>
        <c:axId val="14212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Ano/mes</a:t>
                </a:r>
              </a:p>
            </c:rich>
          </c:tx>
          <c:layout>
            <c:manualLayout>
              <c:xMode val="factor"/>
              <c:yMode val="factor"/>
              <c:x val="-0.033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55669"/>
        <c:crosses val="autoZero"/>
        <c:auto val="1"/>
        <c:lblOffset val="100"/>
        <c:tickLblSkip val="5"/>
        <c:noMultiLvlLbl val="0"/>
      </c:catAx>
      <c:valAx>
        <c:axId val="15055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pernoitas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123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125"/>
          <c:y val="0.10525"/>
          <c:w val="0.19075"/>
          <c:h val="0.1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EDEFCD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Método das relacións medias mensuais</a:t>
            </a:r>
          </a:p>
        </c:rich>
      </c:tx>
      <c:layout>
        <c:manualLayout>
          <c:xMode val="factor"/>
          <c:yMode val="factor"/>
          <c:x val="-0.01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58"/>
          <c:w val="0.88175"/>
          <c:h val="0.714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Estacionalidade_metodorelacions!$E$137:$E$148</c:f>
              <c:strCache>
                <c:ptCount val="12"/>
                <c:pt idx="0">
                  <c:v>Xaneiro</c:v>
                </c:pt>
                <c:pt idx="1">
                  <c:v>Febreiro</c:v>
                </c:pt>
                <c:pt idx="2">
                  <c:v>Marzo</c:v>
                </c:pt>
                <c:pt idx="3">
                  <c:v>Abril</c:v>
                </c:pt>
                <c:pt idx="4">
                  <c:v>Maio</c:v>
                </c:pt>
                <c:pt idx="5">
                  <c:v>Xuño</c:v>
                </c:pt>
                <c:pt idx="6">
                  <c:v>Xullo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Decembro</c:v>
                </c:pt>
              </c:strCache>
            </c:strRef>
          </c:cat>
          <c:val>
            <c:numRef>
              <c:f>Estacionalidade_metodorelacions!$I$137:$I$148</c:f>
              <c:numCache>
                <c:ptCount val="12"/>
                <c:pt idx="0">
                  <c:v>0.21779796900992607</c:v>
                </c:pt>
                <c:pt idx="1">
                  <c:v>0.28702398323540323</c:v>
                </c:pt>
                <c:pt idx="2">
                  <c:v>0.4926038113373787</c:v>
                </c:pt>
                <c:pt idx="3">
                  <c:v>0.6917561869333912</c:v>
                </c:pt>
                <c:pt idx="4">
                  <c:v>0.7908324468578574</c:v>
                </c:pt>
                <c:pt idx="5">
                  <c:v>1.0077920966254827</c:v>
                </c:pt>
                <c:pt idx="6">
                  <c:v>1.9749612822742781</c:v>
                </c:pt>
                <c:pt idx="7">
                  <c:v>3.4327805973481675</c:v>
                </c:pt>
                <c:pt idx="8">
                  <c:v>1.3769811383174921</c:v>
                </c:pt>
                <c:pt idx="9">
                  <c:v>0.8477866686660427</c:v>
                </c:pt>
                <c:pt idx="10">
                  <c:v>0.39681412597373567</c:v>
                </c:pt>
                <c:pt idx="11">
                  <c:v>0.48286969342084446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Estacionalidade_metodorelacions!$E$137:$E$148</c:f>
              <c:strCache>
                <c:ptCount val="12"/>
                <c:pt idx="0">
                  <c:v>Xaneiro</c:v>
                </c:pt>
                <c:pt idx="1">
                  <c:v>Febreiro</c:v>
                </c:pt>
                <c:pt idx="2">
                  <c:v>Marzo</c:v>
                </c:pt>
                <c:pt idx="3">
                  <c:v>Abril</c:v>
                </c:pt>
                <c:pt idx="4">
                  <c:v>Maio</c:v>
                </c:pt>
                <c:pt idx="5">
                  <c:v>Xuño</c:v>
                </c:pt>
                <c:pt idx="6">
                  <c:v>Xullo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Decembro</c:v>
                </c:pt>
              </c:strCache>
            </c:strRef>
          </c:cat>
          <c:val>
            <c:numRef>
              <c:f>Estacionalidade_metodorelacions!$J$137:$J$148</c:f>
              <c:numCache>
                <c:ptCount val="12"/>
              </c:numCache>
            </c:numRef>
          </c:val>
          <c:smooth val="0"/>
        </c:ser>
        <c:marker val="1"/>
        <c:axId val="59752954"/>
        <c:axId val="12789955"/>
      </c:lineChart>
      <c:catAx>
        <c:axId val="59752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</a:t>
                </a:r>
              </a:p>
            </c:rich>
          </c:tx>
          <c:layout>
            <c:manualLayout>
              <c:xMode val="factor"/>
              <c:yMode val="factor"/>
              <c:x val="-0.05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89955"/>
        <c:crosses val="autoZero"/>
        <c:auto val="1"/>
        <c:lblOffset val="100"/>
        <c:tickLblSkip val="1"/>
        <c:noMultiLvlLbl val="0"/>
      </c:catAx>
      <c:valAx>
        <c:axId val="12789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 de variación estacional. Modelo multiplicativo</a:t>
                </a:r>
              </a:p>
            </c:rich>
          </c:tx>
          <c:layout>
            <c:manualLayout>
              <c:xMode val="factor"/>
              <c:yMode val="factor"/>
              <c:x val="-0.01"/>
              <c:y val="-0.0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529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DEFCD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Método das medias móbiles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55"/>
          <c:w val="0.88175"/>
          <c:h val="0.70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Estacionalidade_medias_móbiles!$G$160:$G$171</c:f>
              <c:strCache>
                <c:ptCount val="12"/>
                <c:pt idx="0">
                  <c:v>Xaneiro</c:v>
                </c:pt>
                <c:pt idx="1">
                  <c:v>Febreiro</c:v>
                </c:pt>
                <c:pt idx="2">
                  <c:v>Marzo</c:v>
                </c:pt>
                <c:pt idx="3">
                  <c:v>Abril</c:v>
                </c:pt>
                <c:pt idx="4">
                  <c:v>Maio</c:v>
                </c:pt>
                <c:pt idx="5">
                  <c:v>Xuño</c:v>
                </c:pt>
                <c:pt idx="6">
                  <c:v>Xullo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Decembro</c:v>
                </c:pt>
              </c:strCache>
            </c:strRef>
          </c:cat>
          <c:val>
            <c:numRef>
              <c:f>Estacionalidade_medias_móbiles!$H$160:$H$171</c:f>
              <c:numCache>
                <c:ptCount val="12"/>
                <c:pt idx="0">
                  <c:v>0.22023824875119474</c:v>
                </c:pt>
                <c:pt idx="1">
                  <c:v>0.2901946845449513</c:v>
                </c:pt>
                <c:pt idx="2">
                  <c:v>0.44529371176346666</c:v>
                </c:pt>
                <c:pt idx="3">
                  <c:v>0.667505629559121</c:v>
                </c:pt>
                <c:pt idx="4">
                  <c:v>0.7349942671928816</c:v>
                </c:pt>
                <c:pt idx="5">
                  <c:v>0.9668625560428238</c:v>
                </c:pt>
                <c:pt idx="6">
                  <c:v>1.9013142401583731</c:v>
                </c:pt>
                <c:pt idx="7">
                  <c:v>3.3129747320142924</c:v>
                </c:pt>
                <c:pt idx="8">
                  <c:v>1.3621890536924093</c:v>
                </c:pt>
                <c:pt idx="9">
                  <c:v>0.8505982685556884</c:v>
                </c:pt>
                <c:pt idx="10">
                  <c:v>0.42871772900091637</c:v>
                </c:pt>
                <c:pt idx="11">
                  <c:v>0.5221973029513326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Estacionalidade_medias_móbiles!$G$160:$G$171</c:f>
              <c:strCache>
                <c:ptCount val="12"/>
                <c:pt idx="0">
                  <c:v>Xaneiro</c:v>
                </c:pt>
                <c:pt idx="1">
                  <c:v>Febreiro</c:v>
                </c:pt>
                <c:pt idx="2">
                  <c:v>Marzo</c:v>
                </c:pt>
                <c:pt idx="3">
                  <c:v>Abril</c:v>
                </c:pt>
                <c:pt idx="4">
                  <c:v>Maio</c:v>
                </c:pt>
                <c:pt idx="5">
                  <c:v>Xuño</c:v>
                </c:pt>
                <c:pt idx="6">
                  <c:v>Xullo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Decembro</c:v>
                </c:pt>
              </c:strCache>
            </c:strRef>
          </c:cat>
          <c:val>
            <c:numRef>
              <c:f>Estacionalidade_medias_móbiles!$I$160:$I$171</c:f>
              <c:numCache>
                <c:ptCount val="12"/>
              </c:numCache>
            </c:numRef>
          </c:val>
          <c:smooth val="0"/>
        </c:ser>
        <c:marker val="1"/>
        <c:axId val="6778976"/>
        <c:axId val="23741409"/>
      </c:lineChart>
      <c:catAx>
        <c:axId val="6778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</a:t>
                </a:r>
              </a:p>
            </c:rich>
          </c:tx>
          <c:layout>
            <c:manualLayout>
              <c:xMode val="factor"/>
              <c:yMode val="factor"/>
              <c:x val="-0.053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41409"/>
        <c:crosses val="autoZero"/>
        <c:auto val="1"/>
        <c:lblOffset val="100"/>
        <c:tickLblSkip val="1"/>
        <c:noMultiLvlLbl val="0"/>
      </c:catAx>
      <c:valAx>
        <c:axId val="23741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Compoñente estacional. Modelo multiplicativo</a:t>
                </a:r>
              </a:p>
            </c:rich>
          </c:tx>
          <c:layout>
            <c:manualLayout>
              <c:xMode val="factor"/>
              <c:yMode val="factor"/>
              <c:x val="-0.01"/>
              <c:y val="-0.0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789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DEFCD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6</xdr:col>
      <xdr:colOff>114300</xdr:colOff>
      <xdr:row>20</xdr:row>
      <xdr:rowOff>57150</xdr:rowOff>
    </xdr:to>
    <xdr:graphicFrame>
      <xdr:nvGraphicFramePr>
        <xdr:cNvPr id="1" name="Gráfico 2"/>
        <xdr:cNvGraphicFramePr/>
      </xdr:nvGraphicFramePr>
      <xdr:xfrm>
        <a:off x="9525" y="323850"/>
        <a:ext cx="46767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1</xdr:row>
      <xdr:rowOff>142875</xdr:rowOff>
    </xdr:from>
    <xdr:to>
      <xdr:col>13</xdr:col>
      <xdr:colOff>104775</xdr:colOff>
      <xdr:row>20</xdr:row>
      <xdr:rowOff>28575</xdr:rowOff>
    </xdr:to>
    <xdr:graphicFrame>
      <xdr:nvGraphicFramePr>
        <xdr:cNvPr id="2" name="Gráfico 3"/>
        <xdr:cNvGraphicFramePr/>
      </xdr:nvGraphicFramePr>
      <xdr:xfrm>
        <a:off x="5334000" y="304800"/>
        <a:ext cx="46767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6</xdr:col>
      <xdr:colOff>104775</xdr:colOff>
      <xdr:row>42</xdr:row>
      <xdr:rowOff>57150</xdr:rowOff>
    </xdr:to>
    <xdr:graphicFrame>
      <xdr:nvGraphicFramePr>
        <xdr:cNvPr id="3" name="Gráfico 4"/>
        <xdr:cNvGraphicFramePr/>
      </xdr:nvGraphicFramePr>
      <xdr:xfrm>
        <a:off x="0" y="3886200"/>
        <a:ext cx="4676775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13</xdr:col>
      <xdr:colOff>114300</xdr:colOff>
      <xdr:row>42</xdr:row>
      <xdr:rowOff>66675</xdr:rowOff>
    </xdr:to>
    <xdr:graphicFrame>
      <xdr:nvGraphicFramePr>
        <xdr:cNvPr id="4" name="Gráfico 5"/>
        <xdr:cNvGraphicFramePr/>
      </xdr:nvGraphicFramePr>
      <xdr:xfrm>
        <a:off x="5334000" y="3886200"/>
        <a:ext cx="4686300" cy="2981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19050</xdr:rowOff>
    </xdr:from>
    <xdr:to>
      <xdr:col>6</xdr:col>
      <xdr:colOff>104775</xdr:colOff>
      <xdr:row>64</xdr:row>
      <xdr:rowOff>76200</xdr:rowOff>
    </xdr:to>
    <xdr:graphicFrame>
      <xdr:nvGraphicFramePr>
        <xdr:cNvPr id="5" name="Gráfico 7"/>
        <xdr:cNvGraphicFramePr/>
      </xdr:nvGraphicFramePr>
      <xdr:xfrm>
        <a:off x="0" y="7467600"/>
        <a:ext cx="4676775" cy="2971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69</xdr:row>
      <xdr:rowOff>9525</xdr:rowOff>
    </xdr:from>
    <xdr:to>
      <xdr:col>6</xdr:col>
      <xdr:colOff>104775</xdr:colOff>
      <xdr:row>87</xdr:row>
      <xdr:rowOff>66675</xdr:rowOff>
    </xdr:to>
    <xdr:graphicFrame>
      <xdr:nvGraphicFramePr>
        <xdr:cNvPr id="6" name="Gráfico 8"/>
        <xdr:cNvGraphicFramePr/>
      </xdr:nvGraphicFramePr>
      <xdr:xfrm>
        <a:off x="0" y="11182350"/>
        <a:ext cx="4676775" cy="2971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0</xdr:colOff>
      <xdr:row>69</xdr:row>
      <xdr:rowOff>0</xdr:rowOff>
    </xdr:from>
    <xdr:to>
      <xdr:col>13</xdr:col>
      <xdr:colOff>104775</xdr:colOff>
      <xdr:row>87</xdr:row>
      <xdr:rowOff>57150</xdr:rowOff>
    </xdr:to>
    <xdr:graphicFrame>
      <xdr:nvGraphicFramePr>
        <xdr:cNvPr id="7" name="Gráfico 9"/>
        <xdr:cNvGraphicFramePr/>
      </xdr:nvGraphicFramePr>
      <xdr:xfrm>
        <a:off x="5334000" y="11172825"/>
        <a:ext cx="4676775" cy="2971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tabSelected="1" zoomScalePageLayoutView="0" workbookViewId="0" topLeftCell="A55">
      <selection activeCell="I48" sqref="I48"/>
    </sheetView>
  </sheetViews>
  <sheetFormatPr defaultColWidth="11.421875" defaultRowHeight="12.75"/>
  <cols>
    <col min="1" max="16384" width="11.421875" style="1" customWidth="1"/>
  </cols>
  <sheetData>
    <row r="1" spans="1:8" ht="12.75">
      <c r="A1" s="35" t="s">
        <v>0</v>
      </c>
      <c r="H1" s="2" t="s">
        <v>128</v>
      </c>
    </row>
    <row r="23" spans="1:8" ht="12.75">
      <c r="A23" s="35" t="s">
        <v>137</v>
      </c>
      <c r="H23" s="2" t="s">
        <v>146</v>
      </c>
    </row>
    <row r="45" ht="12.75">
      <c r="A45" s="35" t="s">
        <v>150</v>
      </c>
    </row>
    <row r="67" spans="1:8" ht="12.75">
      <c r="A67" s="35" t="s">
        <v>165</v>
      </c>
      <c r="H67" s="35" t="s">
        <v>165</v>
      </c>
    </row>
    <row r="68" spans="1:8" ht="12.75">
      <c r="A68" s="35" t="s">
        <v>164</v>
      </c>
      <c r="H68" s="35" t="s">
        <v>164</v>
      </c>
    </row>
    <row r="91" ht="12.75">
      <c r="A91" s="35"/>
    </row>
    <row r="113" spans="1:8" ht="12.75">
      <c r="A113" s="35"/>
      <c r="H113" s="2"/>
    </row>
    <row r="135" spans="1:8" ht="12.75">
      <c r="A135" s="35"/>
      <c r="H135" s="35"/>
    </row>
    <row r="136" ht="12.75">
      <c r="H136" s="35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4"/>
  <sheetViews>
    <sheetView zoomScalePageLayoutView="0" workbookViewId="0" topLeftCell="F73">
      <selection activeCell="M111" sqref="M111"/>
    </sheetView>
  </sheetViews>
  <sheetFormatPr defaultColWidth="11.421875" defaultRowHeight="12.75"/>
  <cols>
    <col min="1" max="1" width="11.421875" style="1" customWidth="1"/>
    <col min="2" max="2" width="10.57421875" style="1" customWidth="1"/>
    <col min="3" max="6" width="11.421875" style="1" customWidth="1"/>
    <col min="7" max="7" width="18.57421875" style="1" customWidth="1"/>
    <col min="8" max="14" width="11.421875" style="1" customWidth="1"/>
    <col min="15" max="15" width="18.57421875" style="1" bestFit="1" customWidth="1"/>
    <col min="16" max="16384" width="11.421875" style="1" customWidth="1"/>
  </cols>
  <sheetData>
    <row r="1" ht="11.25">
      <c r="A1" s="2" t="s">
        <v>0</v>
      </c>
    </row>
    <row r="2" ht="12" thickBot="1"/>
    <row r="3" spans="1:15" ht="12" thickBot="1">
      <c r="A3" s="30" t="s">
        <v>31</v>
      </c>
      <c r="B3" s="32" t="s">
        <v>1</v>
      </c>
      <c r="C3" s="32" t="s">
        <v>2</v>
      </c>
      <c r="D3" s="31" t="s">
        <v>3</v>
      </c>
      <c r="F3" s="30" t="s">
        <v>1</v>
      </c>
      <c r="G3" s="31" t="s">
        <v>17</v>
      </c>
      <c r="I3" s="30" t="s">
        <v>31</v>
      </c>
      <c r="J3" s="32" t="s">
        <v>1</v>
      </c>
      <c r="K3" s="32" t="s">
        <v>2</v>
      </c>
      <c r="L3" s="31" t="s">
        <v>3</v>
      </c>
      <c r="N3" s="30" t="s">
        <v>1</v>
      </c>
      <c r="O3" s="31" t="s">
        <v>17</v>
      </c>
    </row>
    <row r="4" spans="1:15" ht="11.25">
      <c r="A4" s="6" t="s">
        <v>32</v>
      </c>
      <c r="B4" s="33">
        <v>1996</v>
      </c>
      <c r="C4" s="4" t="s">
        <v>4</v>
      </c>
      <c r="D4" s="7">
        <v>1944</v>
      </c>
      <c r="F4" s="6">
        <v>1996</v>
      </c>
      <c r="G4" s="7">
        <f aca="true" t="shared" si="0" ref="G4:G11">SUMIF($B$4:$B$99,F4,$D$4:$D$99)</f>
        <v>71773</v>
      </c>
      <c r="I4" s="6" t="s">
        <v>173</v>
      </c>
      <c r="J4" s="33">
        <v>2013</v>
      </c>
      <c r="K4" s="4" t="s">
        <v>4</v>
      </c>
      <c r="L4" s="7">
        <v>3885</v>
      </c>
      <c r="N4" s="6">
        <v>2013</v>
      </c>
      <c r="O4" s="7">
        <v>259151</v>
      </c>
    </row>
    <row r="5" spans="1:15" ht="11.25">
      <c r="A5" s="6" t="s">
        <v>33</v>
      </c>
      <c r="B5" s="33">
        <v>1996</v>
      </c>
      <c r="C5" s="4" t="s">
        <v>5</v>
      </c>
      <c r="D5" s="7">
        <v>2164</v>
      </c>
      <c r="F5" s="6">
        <v>1997</v>
      </c>
      <c r="G5" s="7">
        <f t="shared" si="0"/>
        <v>92340</v>
      </c>
      <c r="I5" s="6" t="s">
        <v>174</v>
      </c>
      <c r="J5" s="33">
        <v>2013</v>
      </c>
      <c r="K5" s="4" t="s">
        <v>5</v>
      </c>
      <c r="L5" s="7">
        <v>6680</v>
      </c>
      <c r="N5" s="6">
        <v>2014</v>
      </c>
      <c r="O5" s="7">
        <v>308285</v>
      </c>
    </row>
    <row r="6" spans="1:15" ht="11.25">
      <c r="A6" s="6" t="s">
        <v>34</v>
      </c>
      <c r="B6" s="33">
        <v>1996</v>
      </c>
      <c r="C6" s="4" t="s">
        <v>6</v>
      </c>
      <c r="D6" s="7">
        <v>3203</v>
      </c>
      <c r="F6" s="6">
        <v>1998</v>
      </c>
      <c r="G6" s="7">
        <f t="shared" si="0"/>
        <v>131467</v>
      </c>
      <c r="I6" s="6" t="s">
        <v>175</v>
      </c>
      <c r="J6" s="33">
        <v>2013</v>
      </c>
      <c r="K6" s="4" t="s">
        <v>6</v>
      </c>
      <c r="L6" s="7">
        <v>15531</v>
      </c>
      <c r="N6" s="6">
        <v>2015</v>
      </c>
      <c r="O6" s="7">
        <v>362233</v>
      </c>
    </row>
    <row r="7" spans="1:15" ht="11.25">
      <c r="A7" s="6" t="s">
        <v>35</v>
      </c>
      <c r="B7" s="33">
        <v>1996</v>
      </c>
      <c r="C7" s="4" t="s">
        <v>7</v>
      </c>
      <c r="D7" s="7">
        <v>6022</v>
      </c>
      <c r="F7" s="6">
        <v>1999</v>
      </c>
      <c r="G7" s="7">
        <f t="shared" si="0"/>
        <v>184664</v>
      </c>
      <c r="I7" s="6" t="s">
        <v>176</v>
      </c>
      <c r="J7" s="33">
        <v>2013</v>
      </c>
      <c r="K7" s="4" t="s">
        <v>7</v>
      </c>
      <c r="L7" s="7">
        <v>8679</v>
      </c>
      <c r="N7" s="6">
        <v>2016</v>
      </c>
      <c r="O7" s="7">
        <v>427541</v>
      </c>
    </row>
    <row r="8" spans="1:15" ht="11.25">
      <c r="A8" s="6" t="s">
        <v>36</v>
      </c>
      <c r="B8" s="33">
        <v>1996</v>
      </c>
      <c r="C8" s="4" t="s">
        <v>8</v>
      </c>
      <c r="D8" s="7">
        <v>4249</v>
      </c>
      <c r="F8" s="6">
        <v>2000</v>
      </c>
      <c r="G8" s="7">
        <f t="shared" si="0"/>
        <v>193214</v>
      </c>
      <c r="I8" s="6" t="s">
        <v>177</v>
      </c>
      <c r="J8" s="33">
        <v>2013</v>
      </c>
      <c r="K8" s="4" t="s">
        <v>8</v>
      </c>
      <c r="L8" s="7">
        <v>15887</v>
      </c>
      <c r="N8" s="6">
        <v>2017</v>
      </c>
      <c r="O8" s="7">
        <v>449040</v>
      </c>
    </row>
    <row r="9" spans="1:15" ht="11.25">
      <c r="A9" s="6" t="s">
        <v>37</v>
      </c>
      <c r="B9" s="33">
        <v>1996</v>
      </c>
      <c r="C9" s="4" t="s">
        <v>9</v>
      </c>
      <c r="D9" s="7">
        <v>4754</v>
      </c>
      <c r="F9" s="6">
        <v>2001</v>
      </c>
      <c r="G9" s="7">
        <f t="shared" si="0"/>
        <v>223541</v>
      </c>
      <c r="I9" s="6" t="s">
        <v>178</v>
      </c>
      <c r="J9" s="33">
        <v>2013</v>
      </c>
      <c r="K9" s="4" t="s">
        <v>9</v>
      </c>
      <c r="L9" s="7">
        <v>19877</v>
      </c>
      <c r="N9" s="6">
        <v>2018</v>
      </c>
      <c r="O9" s="7">
        <v>418113</v>
      </c>
    </row>
    <row r="10" spans="1:15" ht="11.25">
      <c r="A10" s="6" t="s">
        <v>38</v>
      </c>
      <c r="B10" s="33">
        <v>1996</v>
      </c>
      <c r="C10" s="4" t="s">
        <v>10</v>
      </c>
      <c r="D10" s="7">
        <v>10596</v>
      </c>
      <c r="F10" s="6">
        <v>2002</v>
      </c>
      <c r="G10" s="7">
        <f t="shared" si="0"/>
        <v>270741</v>
      </c>
      <c r="I10" s="6" t="s">
        <v>179</v>
      </c>
      <c r="J10" s="33">
        <v>2013</v>
      </c>
      <c r="K10" s="4" t="s">
        <v>10</v>
      </c>
      <c r="L10" s="7">
        <v>39014</v>
      </c>
      <c r="N10" s="6">
        <v>2019</v>
      </c>
      <c r="O10" s="7">
        <v>427044</v>
      </c>
    </row>
    <row r="11" spans="1:15" ht="12" thickBot="1">
      <c r="A11" s="6" t="s">
        <v>39</v>
      </c>
      <c r="B11" s="33">
        <v>1996</v>
      </c>
      <c r="C11" s="4" t="s">
        <v>11</v>
      </c>
      <c r="D11" s="7">
        <v>19217</v>
      </c>
      <c r="F11" s="8">
        <v>2003</v>
      </c>
      <c r="G11" s="10">
        <f t="shared" si="0"/>
        <v>263253</v>
      </c>
      <c r="I11" s="6" t="s">
        <v>180</v>
      </c>
      <c r="J11" s="33">
        <v>2013</v>
      </c>
      <c r="K11" s="4" t="s">
        <v>11</v>
      </c>
      <c r="L11" s="7">
        <v>80081</v>
      </c>
      <c r="N11" s="8">
        <v>2020</v>
      </c>
      <c r="O11" s="10">
        <v>182124</v>
      </c>
    </row>
    <row r="12" spans="1:15" ht="11.25">
      <c r="A12" s="6" t="s">
        <v>40</v>
      </c>
      <c r="B12" s="33">
        <v>1996</v>
      </c>
      <c r="C12" s="4" t="s">
        <v>12</v>
      </c>
      <c r="D12" s="7">
        <v>7372</v>
      </c>
      <c r="I12" s="6" t="s">
        <v>181</v>
      </c>
      <c r="J12" s="33">
        <v>2013</v>
      </c>
      <c r="K12" s="4" t="s">
        <v>12</v>
      </c>
      <c r="L12" s="7">
        <v>28708</v>
      </c>
      <c r="N12" s="13"/>
      <c r="O12" s="14"/>
    </row>
    <row r="13" spans="1:12" ht="11.25">
      <c r="A13" s="6" t="s">
        <v>41</v>
      </c>
      <c r="B13" s="33">
        <v>1996</v>
      </c>
      <c r="C13" s="4" t="s">
        <v>13</v>
      </c>
      <c r="D13" s="7">
        <v>4577</v>
      </c>
      <c r="I13" s="6" t="s">
        <v>182</v>
      </c>
      <c r="J13" s="33">
        <v>2013</v>
      </c>
      <c r="K13" s="4" t="s">
        <v>13</v>
      </c>
      <c r="L13" s="7">
        <v>16129</v>
      </c>
    </row>
    <row r="14" spans="1:12" ht="11.25">
      <c r="A14" s="6" t="s">
        <v>42</v>
      </c>
      <c r="B14" s="33">
        <v>1996</v>
      </c>
      <c r="C14" s="4" t="s">
        <v>14</v>
      </c>
      <c r="D14" s="7">
        <v>3805</v>
      </c>
      <c r="I14" s="6" t="s">
        <v>183</v>
      </c>
      <c r="J14" s="33">
        <v>2013</v>
      </c>
      <c r="K14" s="4" t="s">
        <v>14</v>
      </c>
      <c r="L14" s="7">
        <v>12247</v>
      </c>
    </row>
    <row r="15" spans="1:12" ht="11.25">
      <c r="A15" s="6" t="s">
        <v>43</v>
      </c>
      <c r="B15" s="33">
        <v>1996</v>
      </c>
      <c r="C15" s="4" t="s">
        <v>15</v>
      </c>
      <c r="D15" s="7">
        <v>3870</v>
      </c>
      <c r="I15" s="6" t="s">
        <v>184</v>
      </c>
      <c r="J15" s="33">
        <v>2013</v>
      </c>
      <c r="K15" s="4" t="s">
        <v>15</v>
      </c>
      <c r="L15" s="7">
        <v>12433</v>
      </c>
    </row>
    <row r="16" spans="1:12" ht="11.25">
      <c r="A16" s="6" t="s">
        <v>44</v>
      </c>
      <c r="B16" s="33">
        <v>1997</v>
      </c>
      <c r="C16" s="4" t="s">
        <v>4</v>
      </c>
      <c r="D16" s="7">
        <v>3040</v>
      </c>
      <c r="I16" s="6" t="s">
        <v>185</v>
      </c>
      <c r="J16" s="33">
        <v>2014</v>
      </c>
      <c r="K16" s="4" t="s">
        <v>4</v>
      </c>
      <c r="L16" s="7">
        <v>4883</v>
      </c>
    </row>
    <row r="17" spans="1:12" ht="11.25">
      <c r="A17" s="6" t="s">
        <v>45</v>
      </c>
      <c r="B17" s="33">
        <v>1997</v>
      </c>
      <c r="C17" s="4" t="s">
        <v>5</v>
      </c>
      <c r="D17" s="7">
        <v>3431</v>
      </c>
      <c r="I17" s="6" t="s">
        <v>186</v>
      </c>
      <c r="J17" s="33">
        <v>2014</v>
      </c>
      <c r="K17" s="4" t="s">
        <v>5</v>
      </c>
      <c r="L17" s="7">
        <v>6271</v>
      </c>
    </row>
    <row r="18" spans="1:12" ht="11.25">
      <c r="A18" s="6" t="s">
        <v>46</v>
      </c>
      <c r="B18" s="33">
        <v>1997</v>
      </c>
      <c r="C18" s="4" t="s">
        <v>6</v>
      </c>
      <c r="D18" s="7">
        <v>8364</v>
      </c>
      <c r="I18" s="6" t="s">
        <v>187</v>
      </c>
      <c r="J18" s="33">
        <v>2014</v>
      </c>
      <c r="K18" s="4" t="s">
        <v>6</v>
      </c>
      <c r="L18" s="7">
        <v>11115</v>
      </c>
    </row>
    <row r="19" spans="1:12" ht="11.25">
      <c r="A19" s="6" t="s">
        <v>47</v>
      </c>
      <c r="B19" s="33">
        <v>1997</v>
      </c>
      <c r="C19" s="4" t="s">
        <v>7</v>
      </c>
      <c r="D19" s="7">
        <v>3742</v>
      </c>
      <c r="I19" s="6" t="s">
        <v>188</v>
      </c>
      <c r="J19" s="33">
        <v>2014</v>
      </c>
      <c r="K19" s="4" t="s">
        <v>7</v>
      </c>
      <c r="L19" s="7">
        <v>22191</v>
      </c>
    </row>
    <row r="20" spans="1:12" ht="11.25">
      <c r="A20" s="6" t="s">
        <v>48</v>
      </c>
      <c r="B20" s="33">
        <v>1997</v>
      </c>
      <c r="C20" s="4" t="s">
        <v>8</v>
      </c>
      <c r="D20" s="7">
        <v>5846</v>
      </c>
      <c r="I20" s="6" t="s">
        <v>189</v>
      </c>
      <c r="J20" s="33">
        <v>2014</v>
      </c>
      <c r="K20" s="4" t="s">
        <v>8</v>
      </c>
      <c r="L20" s="7">
        <v>22529</v>
      </c>
    </row>
    <row r="21" spans="1:12" ht="11.25">
      <c r="A21" s="6" t="s">
        <v>49</v>
      </c>
      <c r="B21" s="33">
        <v>1997</v>
      </c>
      <c r="C21" s="4" t="s">
        <v>9</v>
      </c>
      <c r="D21" s="7">
        <v>5684</v>
      </c>
      <c r="I21" s="6" t="s">
        <v>190</v>
      </c>
      <c r="J21" s="33">
        <v>2014</v>
      </c>
      <c r="K21" s="4" t="s">
        <v>9</v>
      </c>
      <c r="L21" s="7">
        <v>24700</v>
      </c>
    </row>
    <row r="22" spans="1:12" ht="11.25">
      <c r="A22" s="6" t="s">
        <v>50</v>
      </c>
      <c r="B22" s="33">
        <v>1997</v>
      </c>
      <c r="C22" s="4" t="s">
        <v>10</v>
      </c>
      <c r="D22" s="7">
        <v>12444</v>
      </c>
      <c r="I22" s="6" t="s">
        <v>191</v>
      </c>
      <c r="J22" s="33">
        <v>2014</v>
      </c>
      <c r="K22" s="4" t="s">
        <v>10</v>
      </c>
      <c r="L22" s="7">
        <v>49295</v>
      </c>
    </row>
    <row r="23" spans="1:12" ht="11.25">
      <c r="A23" s="6" t="s">
        <v>51</v>
      </c>
      <c r="B23" s="33">
        <v>1997</v>
      </c>
      <c r="C23" s="4" t="s">
        <v>11</v>
      </c>
      <c r="D23" s="7">
        <v>23511</v>
      </c>
      <c r="I23" s="6" t="s">
        <v>192</v>
      </c>
      <c r="J23" s="33">
        <v>2014</v>
      </c>
      <c r="K23" s="4" t="s">
        <v>11</v>
      </c>
      <c r="L23" s="7">
        <v>89974</v>
      </c>
    </row>
    <row r="24" spans="1:12" ht="11.25">
      <c r="A24" s="6" t="s">
        <v>52</v>
      </c>
      <c r="B24" s="33">
        <v>1997</v>
      </c>
      <c r="C24" s="4" t="s">
        <v>12</v>
      </c>
      <c r="D24" s="7">
        <v>10203</v>
      </c>
      <c r="I24" s="6" t="s">
        <v>193</v>
      </c>
      <c r="J24" s="33">
        <v>2014</v>
      </c>
      <c r="K24" s="4" t="s">
        <v>12</v>
      </c>
      <c r="L24" s="7">
        <v>35072</v>
      </c>
    </row>
    <row r="25" spans="1:12" ht="11.25">
      <c r="A25" s="6" t="s">
        <v>53</v>
      </c>
      <c r="B25" s="33">
        <v>1997</v>
      </c>
      <c r="C25" s="4" t="s">
        <v>13</v>
      </c>
      <c r="D25" s="7">
        <v>5947</v>
      </c>
      <c r="I25" s="6" t="s">
        <v>194</v>
      </c>
      <c r="J25" s="33">
        <v>2014</v>
      </c>
      <c r="K25" s="4" t="s">
        <v>13</v>
      </c>
      <c r="L25" s="7">
        <v>18918</v>
      </c>
    </row>
    <row r="26" spans="1:12" ht="11.25">
      <c r="A26" s="6" t="s">
        <v>54</v>
      </c>
      <c r="B26" s="33">
        <v>1997</v>
      </c>
      <c r="C26" s="4" t="s">
        <v>14</v>
      </c>
      <c r="D26" s="7">
        <v>4155</v>
      </c>
      <c r="I26" s="6" t="s">
        <v>195</v>
      </c>
      <c r="J26" s="33">
        <v>2014</v>
      </c>
      <c r="K26" s="4" t="s">
        <v>14</v>
      </c>
      <c r="L26" s="7">
        <v>10312</v>
      </c>
    </row>
    <row r="27" spans="1:12" ht="11.25">
      <c r="A27" s="6" t="s">
        <v>55</v>
      </c>
      <c r="B27" s="33">
        <v>1997</v>
      </c>
      <c r="C27" s="4" t="s">
        <v>15</v>
      </c>
      <c r="D27" s="7">
        <v>5973</v>
      </c>
      <c r="I27" s="6" t="s">
        <v>196</v>
      </c>
      <c r="J27" s="33">
        <v>2014</v>
      </c>
      <c r="K27" s="4" t="s">
        <v>15</v>
      </c>
      <c r="L27" s="7">
        <v>13025</v>
      </c>
    </row>
    <row r="28" spans="1:12" ht="11.25">
      <c r="A28" s="6" t="s">
        <v>56</v>
      </c>
      <c r="B28" s="33">
        <v>1998</v>
      </c>
      <c r="C28" s="4" t="s">
        <v>4</v>
      </c>
      <c r="D28" s="7">
        <v>3216</v>
      </c>
      <c r="I28" s="6" t="s">
        <v>197</v>
      </c>
      <c r="J28" s="33">
        <v>2015</v>
      </c>
      <c r="K28" s="4" t="s">
        <v>4</v>
      </c>
      <c r="L28" s="7">
        <v>5764</v>
      </c>
    </row>
    <row r="29" spans="1:12" ht="11.25">
      <c r="A29" s="6" t="s">
        <v>57</v>
      </c>
      <c r="B29" s="33">
        <v>1998</v>
      </c>
      <c r="C29" s="4" t="s">
        <v>5</v>
      </c>
      <c r="D29" s="7">
        <v>4042</v>
      </c>
      <c r="I29" s="6" t="s">
        <v>198</v>
      </c>
      <c r="J29" s="33">
        <v>2015</v>
      </c>
      <c r="K29" s="4" t="s">
        <v>5</v>
      </c>
      <c r="L29" s="7">
        <v>8406</v>
      </c>
    </row>
    <row r="30" spans="1:12" ht="11.25">
      <c r="A30" s="6" t="s">
        <v>58</v>
      </c>
      <c r="B30" s="33">
        <v>1998</v>
      </c>
      <c r="C30" s="4" t="s">
        <v>6</v>
      </c>
      <c r="D30" s="7">
        <v>5842</v>
      </c>
      <c r="I30" s="6" t="s">
        <v>199</v>
      </c>
      <c r="J30" s="33">
        <v>2015</v>
      </c>
      <c r="K30" s="4" t="s">
        <v>6</v>
      </c>
      <c r="L30" s="7">
        <v>14866</v>
      </c>
    </row>
    <row r="31" spans="1:12" ht="11.25">
      <c r="A31" s="6" t="s">
        <v>59</v>
      </c>
      <c r="B31" s="33">
        <v>1998</v>
      </c>
      <c r="C31" s="4" t="s">
        <v>7</v>
      </c>
      <c r="D31" s="7">
        <v>9972</v>
      </c>
      <c r="I31" s="6" t="s">
        <v>200</v>
      </c>
      <c r="J31" s="33">
        <v>2015</v>
      </c>
      <c r="K31" s="4" t="s">
        <v>7</v>
      </c>
      <c r="L31" s="7">
        <v>22870</v>
      </c>
    </row>
    <row r="32" spans="1:12" ht="11.25">
      <c r="A32" s="6" t="s">
        <v>60</v>
      </c>
      <c r="B32" s="33">
        <v>1998</v>
      </c>
      <c r="C32" s="4" t="s">
        <v>8</v>
      </c>
      <c r="D32" s="7">
        <v>8038</v>
      </c>
      <c r="I32" s="6" t="s">
        <v>201</v>
      </c>
      <c r="J32" s="33">
        <v>2015</v>
      </c>
      <c r="K32" s="4" t="s">
        <v>8</v>
      </c>
      <c r="L32" s="7">
        <v>25594</v>
      </c>
    </row>
    <row r="33" spans="1:12" ht="11.25">
      <c r="A33" s="6" t="s">
        <v>61</v>
      </c>
      <c r="B33" s="33">
        <v>1998</v>
      </c>
      <c r="C33" s="4" t="s">
        <v>9</v>
      </c>
      <c r="D33" s="7">
        <v>6937</v>
      </c>
      <c r="I33" s="6" t="s">
        <v>202</v>
      </c>
      <c r="J33" s="33">
        <v>2015</v>
      </c>
      <c r="K33" s="4" t="s">
        <v>9</v>
      </c>
      <c r="L33" s="7">
        <v>31037</v>
      </c>
    </row>
    <row r="34" spans="1:12" ht="11.25">
      <c r="A34" s="6" t="s">
        <v>62</v>
      </c>
      <c r="B34" s="33">
        <v>1998</v>
      </c>
      <c r="C34" s="4" t="s">
        <v>10</v>
      </c>
      <c r="D34" s="7">
        <v>17988</v>
      </c>
      <c r="I34" s="6" t="s">
        <v>203</v>
      </c>
      <c r="J34" s="33">
        <v>2015</v>
      </c>
      <c r="K34" s="4" t="s">
        <v>10</v>
      </c>
      <c r="L34" s="7">
        <v>57675</v>
      </c>
    </row>
    <row r="35" spans="1:12" ht="11.25">
      <c r="A35" s="6" t="s">
        <v>63</v>
      </c>
      <c r="B35" s="33">
        <v>1998</v>
      </c>
      <c r="C35" s="4" t="s">
        <v>11</v>
      </c>
      <c r="D35" s="7">
        <v>35860</v>
      </c>
      <c r="I35" s="6" t="s">
        <v>204</v>
      </c>
      <c r="J35" s="33">
        <v>2015</v>
      </c>
      <c r="K35" s="4" t="s">
        <v>11</v>
      </c>
      <c r="L35" s="7">
        <v>100466</v>
      </c>
    </row>
    <row r="36" spans="1:12" ht="11.25">
      <c r="A36" s="6" t="s">
        <v>64</v>
      </c>
      <c r="B36" s="33">
        <v>1998</v>
      </c>
      <c r="C36" s="4" t="s">
        <v>12</v>
      </c>
      <c r="D36" s="7">
        <v>14572</v>
      </c>
      <c r="I36" s="6" t="s">
        <v>205</v>
      </c>
      <c r="J36" s="33">
        <v>2015</v>
      </c>
      <c r="K36" s="4" t="s">
        <v>12</v>
      </c>
      <c r="L36" s="7">
        <v>40645</v>
      </c>
    </row>
    <row r="37" spans="1:12" ht="11.25">
      <c r="A37" s="6" t="s">
        <v>65</v>
      </c>
      <c r="B37" s="33">
        <v>1998</v>
      </c>
      <c r="C37" s="4" t="s">
        <v>13</v>
      </c>
      <c r="D37" s="7">
        <v>10380</v>
      </c>
      <c r="I37" s="6" t="s">
        <v>206</v>
      </c>
      <c r="J37" s="33">
        <v>2015</v>
      </c>
      <c r="K37" s="4" t="s">
        <v>13</v>
      </c>
      <c r="L37" s="7">
        <v>27547</v>
      </c>
    </row>
    <row r="38" spans="1:12" ht="11.25">
      <c r="A38" s="6" t="s">
        <v>66</v>
      </c>
      <c r="B38" s="33">
        <v>1998</v>
      </c>
      <c r="C38" s="4" t="s">
        <v>14</v>
      </c>
      <c r="D38" s="7">
        <v>5496</v>
      </c>
      <c r="I38" s="6" t="s">
        <v>207</v>
      </c>
      <c r="J38" s="33">
        <v>2015</v>
      </c>
      <c r="K38" s="4" t="s">
        <v>14</v>
      </c>
      <c r="L38" s="7">
        <v>12666</v>
      </c>
    </row>
    <row r="39" spans="1:12" ht="11.25">
      <c r="A39" s="6" t="s">
        <v>67</v>
      </c>
      <c r="B39" s="33">
        <v>1998</v>
      </c>
      <c r="C39" s="4" t="s">
        <v>15</v>
      </c>
      <c r="D39" s="7">
        <v>9124</v>
      </c>
      <c r="I39" s="6" t="s">
        <v>208</v>
      </c>
      <c r="J39" s="33">
        <v>2015</v>
      </c>
      <c r="K39" s="4" t="s">
        <v>15</v>
      </c>
      <c r="L39" s="7">
        <v>14697</v>
      </c>
    </row>
    <row r="40" spans="1:12" ht="11.25">
      <c r="A40" s="6" t="s">
        <v>68</v>
      </c>
      <c r="B40" s="33">
        <v>1999</v>
      </c>
      <c r="C40" s="4" t="s">
        <v>4</v>
      </c>
      <c r="D40" s="7">
        <v>5129</v>
      </c>
      <c r="I40" s="6" t="s">
        <v>209</v>
      </c>
      <c r="J40" s="33">
        <v>2016</v>
      </c>
      <c r="K40" s="4" t="s">
        <v>4</v>
      </c>
      <c r="L40" s="7">
        <v>7481</v>
      </c>
    </row>
    <row r="41" spans="1:12" ht="11.25">
      <c r="A41" s="6" t="s">
        <v>69</v>
      </c>
      <c r="B41" s="33">
        <v>1999</v>
      </c>
      <c r="C41" s="4" t="s">
        <v>5</v>
      </c>
      <c r="D41" s="7">
        <v>5698</v>
      </c>
      <c r="I41" s="6" t="s">
        <v>210</v>
      </c>
      <c r="J41" s="33">
        <v>2016</v>
      </c>
      <c r="K41" s="4" t="s">
        <v>5</v>
      </c>
      <c r="L41" s="7">
        <v>8685</v>
      </c>
    </row>
    <row r="42" spans="1:12" ht="11.25">
      <c r="A42" s="6" t="s">
        <v>70</v>
      </c>
      <c r="B42" s="33">
        <v>1999</v>
      </c>
      <c r="C42" s="4" t="s">
        <v>6</v>
      </c>
      <c r="D42" s="7">
        <v>10921</v>
      </c>
      <c r="I42" s="6" t="s">
        <v>211</v>
      </c>
      <c r="J42" s="33">
        <v>2016</v>
      </c>
      <c r="K42" s="4" t="s">
        <v>6</v>
      </c>
      <c r="L42" s="7">
        <v>24176</v>
      </c>
    </row>
    <row r="43" spans="1:12" ht="11.25">
      <c r="A43" s="6" t="s">
        <v>71</v>
      </c>
      <c r="B43" s="33">
        <v>1999</v>
      </c>
      <c r="C43" s="4" t="s">
        <v>7</v>
      </c>
      <c r="D43" s="7">
        <v>12782</v>
      </c>
      <c r="I43" s="6" t="s">
        <v>212</v>
      </c>
      <c r="J43" s="33">
        <v>2016</v>
      </c>
      <c r="K43" s="4" t="s">
        <v>7</v>
      </c>
      <c r="L43" s="7">
        <v>15747</v>
      </c>
    </row>
    <row r="44" spans="1:12" ht="11.25">
      <c r="A44" s="6" t="s">
        <v>72</v>
      </c>
      <c r="B44" s="33">
        <v>1999</v>
      </c>
      <c r="C44" s="4" t="s">
        <v>8</v>
      </c>
      <c r="D44" s="7">
        <v>12698</v>
      </c>
      <c r="I44" s="6" t="s">
        <v>213</v>
      </c>
      <c r="J44" s="33">
        <v>2016</v>
      </c>
      <c r="K44" s="4" t="s">
        <v>8</v>
      </c>
      <c r="L44" s="7">
        <v>27568</v>
      </c>
    </row>
    <row r="45" spans="1:12" ht="11.25">
      <c r="A45" s="6" t="s">
        <v>73</v>
      </c>
      <c r="B45" s="33">
        <v>1999</v>
      </c>
      <c r="C45" s="4" t="s">
        <v>9</v>
      </c>
      <c r="D45" s="7">
        <v>13456</v>
      </c>
      <c r="I45" s="6" t="s">
        <v>214</v>
      </c>
      <c r="J45" s="33">
        <v>2016</v>
      </c>
      <c r="K45" s="4" t="s">
        <v>9</v>
      </c>
      <c r="L45" s="7">
        <v>37384</v>
      </c>
    </row>
    <row r="46" spans="1:12" ht="11.25">
      <c r="A46" s="6" t="s">
        <v>74</v>
      </c>
      <c r="B46" s="33">
        <v>1999</v>
      </c>
      <c r="C46" s="4" t="s">
        <v>10</v>
      </c>
      <c r="D46" s="7">
        <v>24679</v>
      </c>
      <c r="I46" s="6" t="s">
        <v>215</v>
      </c>
      <c r="J46" s="33">
        <v>2016</v>
      </c>
      <c r="K46" s="4" t="s">
        <v>10</v>
      </c>
      <c r="L46" s="7">
        <v>74451</v>
      </c>
    </row>
    <row r="47" spans="1:12" ht="11.25">
      <c r="A47" s="6" t="s">
        <v>75</v>
      </c>
      <c r="B47" s="33">
        <v>1999</v>
      </c>
      <c r="C47" s="4" t="s">
        <v>11</v>
      </c>
      <c r="D47" s="7">
        <v>42279</v>
      </c>
      <c r="I47" s="6" t="s">
        <v>216</v>
      </c>
      <c r="J47" s="33">
        <v>2016</v>
      </c>
      <c r="K47" s="4" t="s">
        <v>11</v>
      </c>
      <c r="L47" s="7">
        <v>118995</v>
      </c>
    </row>
    <row r="48" spans="1:12" ht="11.25">
      <c r="A48" s="6" t="s">
        <v>76</v>
      </c>
      <c r="B48" s="33">
        <v>1999</v>
      </c>
      <c r="C48" s="4" t="s">
        <v>12</v>
      </c>
      <c r="D48" s="7">
        <v>20693</v>
      </c>
      <c r="I48" s="6" t="s">
        <v>217</v>
      </c>
      <c r="J48" s="33">
        <v>2016</v>
      </c>
      <c r="K48" s="4" t="s">
        <v>12</v>
      </c>
      <c r="L48" s="7">
        <v>50545</v>
      </c>
    </row>
    <row r="49" spans="1:12" ht="11.25">
      <c r="A49" s="6" t="s">
        <v>77</v>
      </c>
      <c r="B49" s="33">
        <v>1999</v>
      </c>
      <c r="C49" s="4" t="s">
        <v>13</v>
      </c>
      <c r="D49" s="7">
        <v>16601</v>
      </c>
      <c r="I49" s="6" t="s">
        <v>218</v>
      </c>
      <c r="J49" s="33">
        <v>2016</v>
      </c>
      <c r="K49" s="4" t="s">
        <v>13</v>
      </c>
      <c r="L49" s="7">
        <v>32990</v>
      </c>
    </row>
    <row r="50" spans="1:12" ht="11.25">
      <c r="A50" s="6" t="s">
        <v>78</v>
      </c>
      <c r="B50" s="33">
        <v>1999</v>
      </c>
      <c r="C50" s="4" t="s">
        <v>14</v>
      </c>
      <c r="D50" s="7">
        <v>9362</v>
      </c>
      <c r="I50" s="6" t="s">
        <v>219</v>
      </c>
      <c r="J50" s="33">
        <v>2016</v>
      </c>
      <c r="K50" s="4" t="s">
        <v>14</v>
      </c>
      <c r="L50" s="7">
        <v>12458</v>
      </c>
    </row>
    <row r="51" spans="1:12" ht="11.25">
      <c r="A51" s="6" t="s">
        <v>79</v>
      </c>
      <c r="B51" s="33">
        <v>1999</v>
      </c>
      <c r="C51" s="4" t="s">
        <v>15</v>
      </c>
      <c r="D51" s="7">
        <v>10366</v>
      </c>
      <c r="I51" s="6" t="s">
        <v>220</v>
      </c>
      <c r="J51" s="33">
        <v>2016</v>
      </c>
      <c r="K51" s="4" t="s">
        <v>15</v>
      </c>
      <c r="L51" s="7">
        <v>17061</v>
      </c>
    </row>
    <row r="52" spans="1:12" ht="11.25">
      <c r="A52" s="6" t="s">
        <v>80</v>
      </c>
      <c r="B52" s="33">
        <v>2000</v>
      </c>
      <c r="C52" s="4" t="s">
        <v>4</v>
      </c>
      <c r="D52" s="7">
        <v>5423</v>
      </c>
      <c r="I52" s="6" t="s">
        <v>223</v>
      </c>
      <c r="J52" s="33">
        <v>2017</v>
      </c>
      <c r="K52" s="4" t="s">
        <v>4</v>
      </c>
      <c r="L52" s="7">
        <v>7865</v>
      </c>
    </row>
    <row r="53" spans="1:12" ht="11.25">
      <c r="A53" s="6" t="s">
        <v>81</v>
      </c>
      <c r="B53" s="33">
        <v>2000</v>
      </c>
      <c r="C53" s="4" t="s">
        <v>5</v>
      </c>
      <c r="D53" s="7">
        <v>5741</v>
      </c>
      <c r="I53" s="6" t="s">
        <v>224</v>
      </c>
      <c r="J53" s="33">
        <v>2017</v>
      </c>
      <c r="K53" s="4" t="s">
        <v>5</v>
      </c>
      <c r="L53" s="7">
        <v>8834</v>
      </c>
    </row>
    <row r="54" spans="1:12" ht="11.25">
      <c r="A54" s="6" t="s">
        <v>82</v>
      </c>
      <c r="B54" s="33">
        <v>2000</v>
      </c>
      <c r="C54" s="4" t="s">
        <v>6</v>
      </c>
      <c r="D54" s="7">
        <v>7947</v>
      </c>
      <c r="I54" s="6" t="s">
        <v>225</v>
      </c>
      <c r="J54" s="33">
        <v>2017</v>
      </c>
      <c r="K54" s="4" t="s">
        <v>6</v>
      </c>
      <c r="L54" s="7">
        <v>11589</v>
      </c>
    </row>
    <row r="55" spans="1:12" ht="11.25">
      <c r="A55" s="6" t="s">
        <v>83</v>
      </c>
      <c r="B55" s="33">
        <v>2000</v>
      </c>
      <c r="C55" s="4" t="s">
        <v>7</v>
      </c>
      <c r="D55" s="7">
        <v>17439</v>
      </c>
      <c r="I55" s="6" t="s">
        <v>226</v>
      </c>
      <c r="J55" s="33">
        <v>2017</v>
      </c>
      <c r="K55" s="4" t="s">
        <v>7</v>
      </c>
      <c r="L55" s="7">
        <v>38374</v>
      </c>
    </row>
    <row r="56" spans="1:12" ht="11.25">
      <c r="A56" s="6" t="s">
        <v>84</v>
      </c>
      <c r="B56" s="33">
        <v>2000</v>
      </c>
      <c r="C56" s="4" t="s">
        <v>8</v>
      </c>
      <c r="D56" s="7">
        <v>9102</v>
      </c>
      <c r="I56" s="6" t="s">
        <v>227</v>
      </c>
      <c r="J56" s="33">
        <v>2017</v>
      </c>
      <c r="K56" s="4" t="s">
        <v>8</v>
      </c>
      <c r="L56" s="7">
        <v>28002</v>
      </c>
    </row>
    <row r="57" spans="1:12" ht="11.25">
      <c r="A57" s="6" t="s">
        <v>85</v>
      </c>
      <c r="B57" s="33">
        <v>2000</v>
      </c>
      <c r="C57" s="4" t="s">
        <v>9</v>
      </c>
      <c r="D57" s="7">
        <v>11395</v>
      </c>
      <c r="I57" s="6" t="s">
        <v>228</v>
      </c>
      <c r="J57" s="33">
        <v>2017</v>
      </c>
      <c r="K57" s="4" t="s">
        <v>9</v>
      </c>
      <c r="L57" s="7">
        <v>38842</v>
      </c>
    </row>
    <row r="58" spans="1:12" ht="11.25">
      <c r="A58" s="6" t="s">
        <v>86</v>
      </c>
      <c r="B58" s="33">
        <v>2000</v>
      </c>
      <c r="C58" s="4" t="s">
        <v>10</v>
      </c>
      <c r="D58" s="7">
        <v>28961</v>
      </c>
      <c r="I58" s="6" t="s">
        <v>229</v>
      </c>
      <c r="J58" s="33">
        <v>2017</v>
      </c>
      <c r="K58" s="4" t="s">
        <v>10</v>
      </c>
      <c r="L58" s="7">
        <v>76076</v>
      </c>
    </row>
    <row r="59" spans="1:12" ht="11.25">
      <c r="A59" s="6" t="s">
        <v>87</v>
      </c>
      <c r="B59" s="33">
        <v>2000</v>
      </c>
      <c r="C59" s="4" t="s">
        <v>11</v>
      </c>
      <c r="D59" s="7">
        <v>53913</v>
      </c>
      <c r="I59" s="6" t="s">
        <v>230</v>
      </c>
      <c r="J59" s="33">
        <v>2017</v>
      </c>
      <c r="K59" s="4" t="s">
        <v>11</v>
      </c>
      <c r="L59" s="7">
        <v>119170</v>
      </c>
    </row>
    <row r="60" spans="1:12" ht="11.25">
      <c r="A60" s="6" t="s">
        <v>88</v>
      </c>
      <c r="B60" s="33">
        <v>2000</v>
      </c>
      <c r="C60" s="4" t="s">
        <v>12</v>
      </c>
      <c r="D60" s="7">
        <v>20067</v>
      </c>
      <c r="I60" s="6" t="s">
        <v>231</v>
      </c>
      <c r="J60" s="33">
        <v>2017</v>
      </c>
      <c r="K60" s="4" t="s">
        <v>12</v>
      </c>
      <c r="L60" s="7">
        <v>51345</v>
      </c>
    </row>
    <row r="61" spans="1:12" ht="11.25">
      <c r="A61" s="6" t="s">
        <v>89</v>
      </c>
      <c r="B61" s="33">
        <v>2000</v>
      </c>
      <c r="C61" s="4" t="s">
        <v>13</v>
      </c>
      <c r="D61" s="7">
        <v>13030</v>
      </c>
      <c r="I61" s="6" t="s">
        <v>232</v>
      </c>
      <c r="J61" s="33">
        <v>2017</v>
      </c>
      <c r="K61" s="4" t="s">
        <v>13</v>
      </c>
      <c r="L61" s="7">
        <v>33456</v>
      </c>
    </row>
    <row r="62" spans="1:12" ht="11.25">
      <c r="A62" s="6" t="s">
        <v>90</v>
      </c>
      <c r="B62" s="33">
        <v>2000</v>
      </c>
      <c r="C62" s="4" t="s">
        <v>14</v>
      </c>
      <c r="D62" s="7">
        <v>7990</v>
      </c>
      <c r="I62" s="6" t="s">
        <v>233</v>
      </c>
      <c r="J62" s="33">
        <v>2017</v>
      </c>
      <c r="K62" s="4" t="s">
        <v>14</v>
      </c>
      <c r="L62" s="7">
        <v>14563</v>
      </c>
    </row>
    <row r="63" spans="1:12" ht="11.25">
      <c r="A63" s="6" t="s">
        <v>91</v>
      </c>
      <c r="B63" s="33">
        <v>2000</v>
      </c>
      <c r="C63" s="4" t="s">
        <v>15</v>
      </c>
      <c r="D63" s="7">
        <v>12206</v>
      </c>
      <c r="I63" s="6" t="s">
        <v>234</v>
      </c>
      <c r="J63" s="33">
        <v>2017</v>
      </c>
      <c r="K63" s="4" t="s">
        <v>15</v>
      </c>
      <c r="L63" s="7">
        <v>20924</v>
      </c>
    </row>
    <row r="64" spans="1:12" ht="11.25">
      <c r="A64" s="6" t="s">
        <v>92</v>
      </c>
      <c r="B64" s="33">
        <v>2001</v>
      </c>
      <c r="C64" s="4" t="s">
        <v>4</v>
      </c>
      <c r="D64" s="7">
        <v>4510</v>
      </c>
      <c r="I64" s="6" t="s">
        <v>235</v>
      </c>
      <c r="J64" s="33">
        <v>2018</v>
      </c>
      <c r="K64" s="4" t="s">
        <v>4</v>
      </c>
      <c r="L64" s="7">
        <v>7288</v>
      </c>
    </row>
    <row r="65" spans="1:12" ht="11.25">
      <c r="A65" s="6" t="s">
        <v>93</v>
      </c>
      <c r="B65" s="33">
        <v>2001</v>
      </c>
      <c r="C65" s="4" t="s">
        <v>5</v>
      </c>
      <c r="D65" s="7">
        <v>6786</v>
      </c>
      <c r="I65" s="6" t="s">
        <v>236</v>
      </c>
      <c r="J65" s="33">
        <v>2018</v>
      </c>
      <c r="K65" s="4" t="s">
        <v>5</v>
      </c>
      <c r="L65" s="7">
        <v>10602</v>
      </c>
    </row>
    <row r="66" spans="1:12" ht="11.25">
      <c r="A66" s="6" t="s">
        <v>94</v>
      </c>
      <c r="B66" s="33">
        <v>2001</v>
      </c>
      <c r="C66" s="4" t="s">
        <v>6</v>
      </c>
      <c r="D66" s="7">
        <v>6998</v>
      </c>
      <c r="I66" s="6" t="s">
        <v>237</v>
      </c>
      <c r="J66" s="33">
        <v>2018</v>
      </c>
      <c r="K66" s="4" t="s">
        <v>6</v>
      </c>
      <c r="L66" s="7">
        <v>23106</v>
      </c>
    </row>
    <row r="67" spans="1:12" ht="11.25">
      <c r="A67" s="6" t="s">
        <v>95</v>
      </c>
      <c r="B67" s="33">
        <v>2001</v>
      </c>
      <c r="C67" s="4" t="s">
        <v>7</v>
      </c>
      <c r="D67" s="7">
        <v>19275</v>
      </c>
      <c r="I67" s="6" t="s">
        <v>238</v>
      </c>
      <c r="J67" s="33">
        <v>2018</v>
      </c>
      <c r="K67" s="4" t="s">
        <v>7</v>
      </c>
      <c r="L67" s="7">
        <v>20989</v>
      </c>
    </row>
    <row r="68" spans="1:12" ht="11.25">
      <c r="A68" s="6" t="s">
        <v>96</v>
      </c>
      <c r="B68" s="33">
        <v>2001</v>
      </c>
      <c r="C68" s="4" t="s">
        <v>8</v>
      </c>
      <c r="D68" s="7">
        <v>10988</v>
      </c>
      <c r="I68" s="6" t="s">
        <v>239</v>
      </c>
      <c r="J68" s="33">
        <v>2018</v>
      </c>
      <c r="K68" s="4" t="s">
        <v>8</v>
      </c>
      <c r="L68" s="7">
        <v>30907</v>
      </c>
    </row>
    <row r="69" spans="1:12" ht="11.25">
      <c r="A69" s="6" t="s">
        <v>97</v>
      </c>
      <c r="B69" s="33">
        <v>2001</v>
      </c>
      <c r="C69" s="4" t="s">
        <v>9</v>
      </c>
      <c r="D69" s="7">
        <v>14313</v>
      </c>
      <c r="I69" s="6" t="s">
        <v>240</v>
      </c>
      <c r="J69" s="33">
        <v>2018</v>
      </c>
      <c r="K69" s="4" t="s">
        <v>9</v>
      </c>
      <c r="L69" s="7">
        <v>37725</v>
      </c>
    </row>
    <row r="70" spans="1:12" ht="11.25">
      <c r="A70" s="6" t="s">
        <v>98</v>
      </c>
      <c r="B70" s="33">
        <v>2001</v>
      </c>
      <c r="C70" s="4" t="s">
        <v>10</v>
      </c>
      <c r="D70" s="7">
        <v>31618</v>
      </c>
      <c r="I70" s="6" t="s">
        <v>241</v>
      </c>
      <c r="J70" s="33">
        <v>2018</v>
      </c>
      <c r="K70" s="4" t="s">
        <v>10</v>
      </c>
      <c r="L70" s="7">
        <v>60792</v>
      </c>
    </row>
    <row r="71" spans="1:12" ht="11.25">
      <c r="A71" s="6" t="s">
        <v>99</v>
      </c>
      <c r="B71" s="33">
        <v>2001</v>
      </c>
      <c r="C71" s="4" t="s">
        <v>11</v>
      </c>
      <c r="D71" s="7">
        <v>64937</v>
      </c>
      <c r="I71" s="6" t="s">
        <v>242</v>
      </c>
      <c r="J71" s="33">
        <v>2018</v>
      </c>
      <c r="K71" s="4" t="s">
        <v>11</v>
      </c>
      <c r="L71" s="7">
        <v>109451</v>
      </c>
    </row>
    <row r="72" spans="1:12" ht="11.25">
      <c r="A72" s="6" t="s">
        <v>100</v>
      </c>
      <c r="B72" s="33">
        <v>2001</v>
      </c>
      <c r="C72" s="4" t="s">
        <v>12</v>
      </c>
      <c r="D72" s="7">
        <v>21858</v>
      </c>
      <c r="I72" s="6" t="s">
        <v>243</v>
      </c>
      <c r="J72" s="33">
        <v>2018</v>
      </c>
      <c r="K72" s="4" t="s">
        <v>12</v>
      </c>
      <c r="L72" s="7">
        <v>49463</v>
      </c>
    </row>
    <row r="73" spans="1:12" ht="11.25">
      <c r="A73" s="6" t="s">
        <v>101</v>
      </c>
      <c r="B73" s="33">
        <v>2001</v>
      </c>
      <c r="C73" s="4" t="s">
        <v>13</v>
      </c>
      <c r="D73" s="7">
        <v>15961</v>
      </c>
      <c r="I73" s="6" t="s">
        <v>244</v>
      </c>
      <c r="J73" s="33">
        <v>2018</v>
      </c>
      <c r="K73" s="4" t="s">
        <v>13</v>
      </c>
      <c r="L73" s="7">
        <v>33379</v>
      </c>
    </row>
    <row r="74" spans="1:12" ht="11.25">
      <c r="A74" s="6" t="s">
        <v>102</v>
      </c>
      <c r="B74" s="33">
        <v>2001</v>
      </c>
      <c r="C74" s="4" t="s">
        <v>14</v>
      </c>
      <c r="D74" s="7">
        <v>12519</v>
      </c>
      <c r="I74" s="6" t="s">
        <v>245</v>
      </c>
      <c r="J74" s="33">
        <v>2018</v>
      </c>
      <c r="K74" s="4" t="s">
        <v>14</v>
      </c>
      <c r="L74" s="7">
        <v>16856</v>
      </c>
    </row>
    <row r="75" spans="1:12" ht="11.25">
      <c r="A75" s="6" t="s">
        <v>103</v>
      </c>
      <c r="B75" s="33">
        <v>2001</v>
      </c>
      <c r="C75" s="4" t="s">
        <v>15</v>
      </c>
      <c r="D75" s="7">
        <v>13778</v>
      </c>
      <c r="I75" s="6" t="s">
        <v>246</v>
      </c>
      <c r="J75" s="33">
        <v>2018</v>
      </c>
      <c r="K75" s="4" t="s">
        <v>15</v>
      </c>
      <c r="L75" s="7">
        <v>17555</v>
      </c>
    </row>
    <row r="76" spans="1:12" ht="11.25">
      <c r="A76" s="6" t="s">
        <v>104</v>
      </c>
      <c r="B76" s="33">
        <v>2002</v>
      </c>
      <c r="C76" s="4" t="s">
        <v>4</v>
      </c>
      <c r="D76" s="7">
        <v>5604</v>
      </c>
      <c r="I76" s="6" t="s">
        <v>247</v>
      </c>
      <c r="J76" s="33">
        <v>2019</v>
      </c>
      <c r="K76" s="4" t="s">
        <v>4</v>
      </c>
      <c r="L76" s="7">
        <v>7996</v>
      </c>
    </row>
    <row r="77" spans="1:12" ht="11.25">
      <c r="A77" s="6" t="s">
        <v>105</v>
      </c>
      <c r="B77" s="33">
        <v>2002</v>
      </c>
      <c r="C77" s="4" t="s">
        <v>5</v>
      </c>
      <c r="D77" s="7">
        <v>7961</v>
      </c>
      <c r="I77" s="6" t="s">
        <v>248</v>
      </c>
      <c r="J77" s="33">
        <v>2019</v>
      </c>
      <c r="K77" s="4" t="s">
        <v>5</v>
      </c>
      <c r="L77" s="7">
        <v>9985</v>
      </c>
    </row>
    <row r="78" spans="1:12" ht="11.25">
      <c r="A78" s="6" t="s">
        <v>106</v>
      </c>
      <c r="B78" s="33">
        <v>2002</v>
      </c>
      <c r="C78" s="4" t="s">
        <v>6</v>
      </c>
      <c r="D78" s="7">
        <v>22050</v>
      </c>
      <c r="I78" s="6" t="s">
        <v>249</v>
      </c>
      <c r="J78" s="33">
        <v>2019</v>
      </c>
      <c r="K78" s="4" t="s">
        <v>6</v>
      </c>
      <c r="L78" s="7">
        <v>13728</v>
      </c>
    </row>
    <row r="79" spans="1:12" ht="11.25">
      <c r="A79" s="6" t="s">
        <v>107</v>
      </c>
      <c r="B79" s="33">
        <v>2002</v>
      </c>
      <c r="C79" s="4" t="s">
        <v>7</v>
      </c>
      <c r="D79" s="7">
        <v>11293</v>
      </c>
      <c r="I79" s="6" t="s">
        <v>250</v>
      </c>
      <c r="J79" s="33">
        <v>2019</v>
      </c>
      <c r="K79" s="4" t="s">
        <v>7</v>
      </c>
      <c r="L79" s="7">
        <v>34363</v>
      </c>
    </row>
    <row r="80" spans="1:12" ht="11.25">
      <c r="A80" s="6" t="s">
        <v>108</v>
      </c>
      <c r="B80" s="33">
        <v>2002</v>
      </c>
      <c r="C80" s="4" t="s">
        <v>8</v>
      </c>
      <c r="D80" s="7">
        <v>17161</v>
      </c>
      <c r="I80" s="6" t="s">
        <v>251</v>
      </c>
      <c r="J80" s="33">
        <v>2019</v>
      </c>
      <c r="K80" s="4" t="s">
        <v>8</v>
      </c>
      <c r="L80" s="7">
        <v>35974</v>
      </c>
    </row>
    <row r="81" spans="1:12" ht="11.25">
      <c r="A81" s="6" t="s">
        <v>109</v>
      </c>
      <c r="B81" s="33">
        <v>2002</v>
      </c>
      <c r="C81" s="4" t="s">
        <v>9</v>
      </c>
      <c r="D81" s="7">
        <v>18316</v>
      </c>
      <c r="I81" s="6" t="s">
        <v>252</v>
      </c>
      <c r="J81" s="33">
        <v>2019</v>
      </c>
      <c r="K81" s="4" t="s">
        <v>9</v>
      </c>
      <c r="L81" s="7">
        <v>40696</v>
      </c>
    </row>
    <row r="82" spans="1:12" ht="11.25">
      <c r="A82" s="6" t="s">
        <v>110</v>
      </c>
      <c r="B82" s="33">
        <v>2002</v>
      </c>
      <c r="C82" s="4" t="s">
        <v>10</v>
      </c>
      <c r="D82" s="7">
        <v>38856</v>
      </c>
      <c r="I82" s="6" t="s">
        <v>253</v>
      </c>
      <c r="J82" s="33">
        <v>2019</v>
      </c>
      <c r="K82" s="4" t="s">
        <v>10</v>
      </c>
      <c r="L82" s="7">
        <v>67151</v>
      </c>
    </row>
    <row r="83" spans="1:12" ht="11.25">
      <c r="A83" s="6" t="s">
        <v>111</v>
      </c>
      <c r="B83" s="33">
        <v>2002</v>
      </c>
      <c r="C83" s="4" t="s">
        <v>11</v>
      </c>
      <c r="D83" s="7">
        <v>77500</v>
      </c>
      <c r="I83" s="6" t="s">
        <v>254</v>
      </c>
      <c r="J83" s="33">
        <v>2019</v>
      </c>
      <c r="K83" s="4" t="s">
        <v>11</v>
      </c>
      <c r="L83" s="7">
        <v>112514</v>
      </c>
    </row>
    <row r="84" spans="1:12" ht="11.25">
      <c r="A84" s="6" t="s">
        <v>112</v>
      </c>
      <c r="B84" s="33">
        <v>2002</v>
      </c>
      <c r="C84" s="4" t="s">
        <v>12</v>
      </c>
      <c r="D84" s="7">
        <v>25887</v>
      </c>
      <c r="I84" s="6" t="s">
        <v>255</v>
      </c>
      <c r="J84" s="33">
        <v>2019</v>
      </c>
      <c r="K84" s="4" t="s">
        <v>12</v>
      </c>
      <c r="L84" s="7">
        <v>46391</v>
      </c>
    </row>
    <row r="85" spans="1:12" ht="11.25">
      <c r="A85" s="6" t="s">
        <v>113</v>
      </c>
      <c r="B85" s="33">
        <v>2002</v>
      </c>
      <c r="C85" s="4" t="s">
        <v>13</v>
      </c>
      <c r="D85" s="7">
        <v>18023</v>
      </c>
      <c r="I85" s="6" t="s">
        <v>256</v>
      </c>
      <c r="J85" s="33">
        <v>2019</v>
      </c>
      <c r="K85" s="4" t="s">
        <v>13</v>
      </c>
      <c r="L85" s="7">
        <v>27544</v>
      </c>
    </row>
    <row r="86" spans="1:12" ht="11.25">
      <c r="A86" s="6" t="s">
        <v>114</v>
      </c>
      <c r="B86" s="33">
        <v>2002</v>
      </c>
      <c r="C86" s="4" t="s">
        <v>14</v>
      </c>
      <c r="D86" s="7">
        <v>13281</v>
      </c>
      <c r="I86" s="6" t="s">
        <v>257</v>
      </c>
      <c r="J86" s="33">
        <v>2019</v>
      </c>
      <c r="K86" s="4" t="s">
        <v>14</v>
      </c>
      <c r="L86" s="7">
        <v>13564</v>
      </c>
    </row>
    <row r="87" spans="1:12" ht="11.25">
      <c r="A87" s="6" t="s">
        <v>115</v>
      </c>
      <c r="B87" s="33">
        <v>2002</v>
      </c>
      <c r="C87" s="4" t="s">
        <v>15</v>
      </c>
      <c r="D87" s="7">
        <v>14809</v>
      </c>
      <c r="I87" s="6" t="s">
        <v>258</v>
      </c>
      <c r="J87" s="33">
        <v>2019</v>
      </c>
      <c r="K87" s="4" t="s">
        <v>15</v>
      </c>
      <c r="L87" s="7">
        <v>17138</v>
      </c>
    </row>
    <row r="88" spans="1:12" ht="11.25">
      <c r="A88" s="6" t="s">
        <v>116</v>
      </c>
      <c r="B88" s="33">
        <v>2003</v>
      </c>
      <c r="C88" s="4" t="s">
        <v>4</v>
      </c>
      <c r="D88" s="7">
        <v>5925</v>
      </c>
      <c r="I88" s="6" t="s">
        <v>259</v>
      </c>
      <c r="J88" s="89">
        <v>2020</v>
      </c>
      <c r="K88" s="4" t="s">
        <v>4</v>
      </c>
      <c r="L88" s="7">
        <v>6073</v>
      </c>
    </row>
    <row r="89" spans="1:12" ht="11.25">
      <c r="A89" s="6" t="s">
        <v>117</v>
      </c>
      <c r="B89" s="33">
        <v>2003</v>
      </c>
      <c r="C89" s="4" t="s">
        <v>5</v>
      </c>
      <c r="D89" s="7">
        <v>7907</v>
      </c>
      <c r="I89" s="6" t="s">
        <v>270</v>
      </c>
      <c r="J89" s="33">
        <v>2020</v>
      </c>
      <c r="K89" s="4" t="s">
        <v>5</v>
      </c>
      <c r="L89" s="7">
        <v>8218</v>
      </c>
    </row>
    <row r="90" spans="1:12" ht="11.25">
      <c r="A90" s="6" t="s">
        <v>118</v>
      </c>
      <c r="B90" s="33">
        <v>2003</v>
      </c>
      <c r="C90" s="4" t="s">
        <v>6</v>
      </c>
      <c r="D90" s="7">
        <v>9929</v>
      </c>
      <c r="I90" s="6" t="s">
        <v>260</v>
      </c>
      <c r="J90" s="33">
        <v>2020</v>
      </c>
      <c r="K90" s="4" t="s">
        <v>6</v>
      </c>
      <c r="L90" s="7">
        <v>2092</v>
      </c>
    </row>
    <row r="91" spans="1:12" ht="11.25">
      <c r="A91" s="6" t="s">
        <v>119</v>
      </c>
      <c r="B91" s="33">
        <v>2003</v>
      </c>
      <c r="C91" s="4" t="s">
        <v>7</v>
      </c>
      <c r="D91" s="7">
        <v>23095</v>
      </c>
      <c r="I91" s="6" t="s">
        <v>261</v>
      </c>
      <c r="J91" s="33">
        <v>2020</v>
      </c>
      <c r="K91" s="4" t="s">
        <v>7</v>
      </c>
      <c r="L91" s="90" t="s">
        <v>271</v>
      </c>
    </row>
    <row r="92" spans="1:12" ht="11.25">
      <c r="A92" s="6" t="s">
        <v>120</v>
      </c>
      <c r="B92" s="33">
        <v>2003</v>
      </c>
      <c r="C92" s="4" t="s">
        <v>8</v>
      </c>
      <c r="D92" s="7">
        <v>16821</v>
      </c>
      <c r="I92" s="6" t="s">
        <v>262</v>
      </c>
      <c r="J92" s="33">
        <v>2020</v>
      </c>
      <c r="K92" s="4" t="s">
        <v>8</v>
      </c>
      <c r="L92" s="7">
        <v>220</v>
      </c>
    </row>
    <row r="93" spans="1:12" ht="11.25">
      <c r="A93" s="6" t="s">
        <v>121</v>
      </c>
      <c r="B93" s="33">
        <v>2003</v>
      </c>
      <c r="C93" s="4" t="s">
        <v>9</v>
      </c>
      <c r="D93" s="7">
        <v>16138</v>
      </c>
      <c r="I93" s="6" t="s">
        <v>263</v>
      </c>
      <c r="J93" s="33">
        <v>2020</v>
      </c>
      <c r="K93" s="4" t="s">
        <v>9</v>
      </c>
      <c r="L93" s="7">
        <v>7619</v>
      </c>
    </row>
    <row r="94" spans="1:12" ht="11.25">
      <c r="A94" s="6" t="s">
        <v>122</v>
      </c>
      <c r="B94" s="33">
        <v>2003</v>
      </c>
      <c r="C94" s="4" t="s">
        <v>10</v>
      </c>
      <c r="D94" s="7">
        <v>35223</v>
      </c>
      <c r="I94" s="6" t="s">
        <v>264</v>
      </c>
      <c r="J94" s="33">
        <v>2020</v>
      </c>
      <c r="K94" s="4" t="s">
        <v>10</v>
      </c>
      <c r="L94" s="7">
        <v>41105</v>
      </c>
    </row>
    <row r="95" spans="1:12" ht="11.25">
      <c r="A95" s="6" t="s">
        <v>123</v>
      </c>
      <c r="B95" s="33">
        <v>2003</v>
      </c>
      <c r="C95" s="4" t="s">
        <v>11</v>
      </c>
      <c r="D95" s="7">
        <v>77863</v>
      </c>
      <c r="I95" s="6" t="s">
        <v>265</v>
      </c>
      <c r="J95" s="33">
        <v>2020</v>
      </c>
      <c r="K95" s="4" t="s">
        <v>11</v>
      </c>
      <c r="L95" s="7">
        <v>78008</v>
      </c>
    </row>
    <row r="96" spans="1:12" ht="11.25">
      <c r="A96" s="6" t="s">
        <v>124</v>
      </c>
      <c r="B96" s="33">
        <v>2003</v>
      </c>
      <c r="C96" s="4" t="s">
        <v>12</v>
      </c>
      <c r="D96" s="7">
        <v>25735</v>
      </c>
      <c r="I96" s="6" t="s">
        <v>266</v>
      </c>
      <c r="J96" s="33">
        <v>2020</v>
      </c>
      <c r="K96" s="4" t="s">
        <v>12</v>
      </c>
      <c r="L96" s="7">
        <v>23043</v>
      </c>
    </row>
    <row r="97" spans="1:12" ht="11.25">
      <c r="A97" s="6" t="s">
        <v>125</v>
      </c>
      <c r="B97" s="33">
        <v>2003</v>
      </c>
      <c r="C97" s="4" t="s">
        <v>13</v>
      </c>
      <c r="D97" s="7">
        <v>15784</v>
      </c>
      <c r="I97" s="6" t="s">
        <v>267</v>
      </c>
      <c r="J97" s="33">
        <v>2020</v>
      </c>
      <c r="K97" s="4" t="s">
        <v>13</v>
      </c>
      <c r="L97" s="7">
        <v>10922</v>
      </c>
    </row>
    <row r="98" spans="1:12" ht="11.25">
      <c r="A98" s="6" t="s">
        <v>126</v>
      </c>
      <c r="B98" s="33">
        <v>2003</v>
      </c>
      <c r="C98" s="4" t="s">
        <v>14</v>
      </c>
      <c r="D98" s="7">
        <v>11491</v>
      </c>
      <c r="I98" s="6" t="s">
        <v>268</v>
      </c>
      <c r="J98" s="33">
        <v>2020</v>
      </c>
      <c r="K98" s="4" t="s">
        <v>14</v>
      </c>
      <c r="L98" s="7">
        <v>2293</v>
      </c>
    </row>
    <row r="99" spans="1:12" ht="12" thickBot="1">
      <c r="A99" s="8" t="s">
        <v>127</v>
      </c>
      <c r="B99" s="34">
        <v>2003</v>
      </c>
      <c r="C99" s="9" t="s">
        <v>15</v>
      </c>
      <c r="D99" s="10">
        <v>17342</v>
      </c>
      <c r="I99" s="6" t="s">
        <v>269</v>
      </c>
      <c r="J99" s="33">
        <v>2020</v>
      </c>
      <c r="K99" s="4" t="s">
        <v>15</v>
      </c>
      <c r="L99" s="7">
        <v>2531</v>
      </c>
    </row>
    <row r="100" spans="9:12" ht="11.25">
      <c r="I100" s="13"/>
      <c r="J100" s="120"/>
      <c r="K100" s="13"/>
      <c r="L100" s="14"/>
    </row>
    <row r="101" spans="9:12" ht="11.25">
      <c r="I101" s="4"/>
      <c r="J101" s="33"/>
      <c r="K101" s="4"/>
      <c r="L101" s="41"/>
    </row>
    <row r="102" spans="9:12" ht="11.25">
      <c r="I102" s="4"/>
      <c r="J102" s="33"/>
      <c r="K102" s="4"/>
      <c r="L102" s="41"/>
    </row>
    <row r="103" spans="9:12" ht="11.25">
      <c r="I103" s="4"/>
      <c r="J103" s="33"/>
      <c r="K103" s="4"/>
      <c r="L103" s="88"/>
    </row>
    <row r="104" spans="9:12" ht="11.25">
      <c r="I104" s="4"/>
      <c r="J104" s="33"/>
      <c r="K104" s="4"/>
      <c r="L104" s="41"/>
    </row>
    <row r="105" spans="9:12" ht="11.25">
      <c r="I105" s="4"/>
      <c r="J105" s="33"/>
      <c r="K105" s="4"/>
      <c r="L105" s="41"/>
    </row>
    <row r="106" spans="9:12" ht="11.25">
      <c r="I106" s="4"/>
      <c r="J106" s="33"/>
      <c r="K106" s="4"/>
      <c r="L106" s="41"/>
    </row>
    <row r="107" spans="9:12" ht="11.25">
      <c r="I107" s="4"/>
      <c r="J107" s="33"/>
      <c r="K107" s="4"/>
      <c r="L107" s="41"/>
    </row>
    <row r="108" spans="9:12" ht="11.25">
      <c r="I108" s="4"/>
      <c r="J108" s="33"/>
      <c r="K108" s="4"/>
      <c r="L108" s="41"/>
    </row>
    <row r="109" spans="9:12" ht="11.25">
      <c r="I109" s="4"/>
      <c r="J109" s="33"/>
      <c r="K109" s="4"/>
      <c r="L109" s="41"/>
    </row>
    <row r="110" spans="9:12" ht="11.25">
      <c r="I110" s="4"/>
      <c r="J110" s="33"/>
      <c r="K110" s="4"/>
      <c r="L110" s="41"/>
    </row>
    <row r="111" spans="9:12" ht="11.25">
      <c r="I111" s="4"/>
      <c r="J111" s="33"/>
      <c r="K111" s="4"/>
      <c r="L111" s="41"/>
    </row>
    <row r="114" spans="9:10" ht="11.25">
      <c r="I114" s="1" t="s">
        <v>221</v>
      </c>
      <c r="J114" s="1" t="s">
        <v>222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A16">
      <selection activeCell="A28" sqref="A28:B35"/>
    </sheetView>
  </sheetViews>
  <sheetFormatPr defaultColWidth="11.421875" defaultRowHeight="12.75"/>
  <cols>
    <col min="1" max="1" width="14.00390625" style="1" customWidth="1"/>
    <col min="2" max="2" width="13.7109375" style="1" customWidth="1"/>
    <col min="3" max="3" width="11.421875" style="1" customWidth="1"/>
    <col min="4" max="4" width="11.7109375" style="1" bestFit="1" customWidth="1"/>
    <col min="5" max="7" width="17.7109375" style="1" customWidth="1"/>
    <col min="8" max="9" width="16.421875" style="1" customWidth="1"/>
    <col min="10" max="16384" width="11.421875" style="1" customWidth="1"/>
  </cols>
  <sheetData>
    <row r="1" ht="11.25">
      <c r="A1" s="2" t="s">
        <v>149</v>
      </c>
    </row>
    <row r="3" spans="1:9" ht="12" thickBot="1">
      <c r="A3" s="25" t="s">
        <v>1</v>
      </c>
      <c r="B3" s="25" t="s">
        <v>18</v>
      </c>
      <c r="C3" s="25" t="s">
        <v>16</v>
      </c>
      <c r="D3" s="25" t="s">
        <v>21</v>
      </c>
      <c r="E3" s="25" t="s">
        <v>23</v>
      </c>
      <c r="F3" s="25" t="s">
        <v>24</v>
      </c>
      <c r="G3" s="25" t="s">
        <v>25</v>
      </c>
      <c r="H3" s="25" t="s">
        <v>169</v>
      </c>
      <c r="I3" s="25" t="s">
        <v>170</v>
      </c>
    </row>
    <row r="4" spans="1:10" ht="11.25">
      <c r="A4" s="1">
        <v>1996</v>
      </c>
      <c r="B4" s="3">
        <v>71773</v>
      </c>
      <c r="C4" s="3">
        <f>B4-$B$15</f>
        <v>-107101.125</v>
      </c>
      <c r="D4" s="3">
        <f>C4*C4</f>
        <v>11470650976.265625</v>
      </c>
      <c r="E4" s="3">
        <f>C4*C5</f>
        <v>9267902138.390625</v>
      </c>
      <c r="F4" s="3">
        <f aca="true" t="shared" si="0" ref="F4:F9">C4*C6</f>
        <v>5077356420.515625</v>
      </c>
      <c r="G4" s="3">
        <f>C4*C7</f>
        <v>-620102126.109375</v>
      </c>
      <c r="H4" s="3">
        <f>C4*C8</f>
        <v>-1535816744.859375</v>
      </c>
      <c r="I4" s="3">
        <f>C4*C9</f>
        <v>-4783872562.734375</v>
      </c>
      <c r="J4" s="3"/>
    </row>
    <row r="5" spans="1:10" ht="11.25">
      <c r="A5" s="1">
        <v>1997</v>
      </c>
      <c r="B5" s="3">
        <v>92340</v>
      </c>
      <c r="C5" s="3">
        <f aca="true" t="shared" si="1" ref="C5:C11">B5-$B$15</f>
        <v>-86534.125</v>
      </c>
      <c r="D5" s="3">
        <f aca="true" t="shared" si="2" ref="D5:D11">C5*C5</f>
        <v>7488154789.515625</v>
      </c>
      <c r="E5" s="3">
        <f aca="true" t="shared" si="3" ref="E5:E10">C5*C6</f>
        <v>4102334080.640625</v>
      </c>
      <c r="F5" s="3">
        <f t="shared" si="0"/>
        <v>-501021766.984375</v>
      </c>
      <c r="G5" s="3">
        <f>C5*C8</f>
        <v>-1240888535.734375</v>
      </c>
      <c r="H5" s="3">
        <f>C5*C9</f>
        <v>-3865208944.609375</v>
      </c>
      <c r="I5" s="3">
        <f>C5*C10</f>
        <v>-7949619644.609375</v>
      </c>
      <c r="J5" s="3"/>
    </row>
    <row r="6" spans="1:10" ht="11.25">
      <c r="A6" s="1">
        <v>1998</v>
      </c>
      <c r="B6" s="3">
        <v>131467</v>
      </c>
      <c r="C6" s="3">
        <f t="shared" si="1"/>
        <v>-47407.125</v>
      </c>
      <c r="D6" s="3">
        <f t="shared" si="2"/>
        <v>2247435500.765625</v>
      </c>
      <c r="E6" s="3">
        <f t="shared" si="3"/>
        <v>-274481327.859375</v>
      </c>
      <c r="F6" s="3">
        <f t="shared" si="0"/>
        <v>-679812246.609375</v>
      </c>
      <c r="G6" s="3">
        <f>C6*C9</f>
        <v>-2117528126.484375</v>
      </c>
      <c r="H6" s="3">
        <f>C6*C10</f>
        <v>-4355144426.484375</v>
      </c>
      <c r="I6" s="3">
        <f>C6*C11</f>
        <v>-4000159874.484375</v>
      </c>
      <c r="J6" s="3"/>
    </row>
    <row r="7" spans="1:10" ht="11.25">
      <c r="A7" s="1">
        <v>1999</v>
      </c>
      <c r="B7" s="3">
        <v>184664</v>
      </c>
      <c r="C7" s="3">
        <f t="shared" si="1"/>
        <v>5789.875</v>
      </c>
      <c r="D7" s="3">
        <f>C7*C7</f>
        <v>33522652.515625</v>
      </c>
      <c r="E7" s="3">
        <f t="shared" si="3"/>
        <v>83026083.765625</v>
      </c>
      <c r="F7" s="3">
        <f t="shared" si="0"/>
        <v>258615622.890625</v>
      </c>
      <c r="G7" s="3">
        <f>C7*C10</f>
        <v>531897722.890625</v>
      </c>
      <c r="H7" s="3">
        <f>C7*C11</f>
        <v>488543138.890625</v>
      </c>
      <c r="I7" s="3"/>
      <c r="J7" s="3"/>
    </row>
    <row r="8" spans="1:10" ht="11.25">
      <c r="A8" s="1">
        <v>2000</v>
      </c>
      <c r="B8" s="3">
        <v>193214</v>
      </c>
      <c r="C8" s="3">
        <f t="shared" si="1"/>
        <v>14339.875</v>
      </c>
      <c r="D8" s="3">
        <f t="shared" si="2"/>
        <v>205632015.015625</v>
      </c>
      <c r="E8" s="3">
        <f t="shared" si="3"/>
        <v>640517404.140625</v>
      </c>
      <c r="F8" s="3">
        <f t="shared" si="0"/>
        <v>1317359504.140625</v>
      </c>
      <c r="G8" s="3">
        <f>C8*C11</f>
        <v>1209982520.140625</v>
      </c>
      <c r="H8" s="3"/>
      <c r="I8" s="3"/>
      <c r="J8" s="3"/>
    </row>
    <row r="9" spans="1:10" ht="11.25">
      <c r="A9" s="1">
        <v>2001</v>
      </c>
      <c r="B9" s="3">
        <v>223541</v>
      </c>
      <c r="C9" s="3">
        <f t="shared" si="1"/>
        <v>44666.875</v>
      </c>
      <c r="D9" s="3">
        <f t="shared" si="2"/>
        <v>1995129722.265625</v>
      </c>
      <c r="E9" s="3">
        <f t="shared" si="3"/>
        <v>4103406222.265625</v>
      </c>
      <c r="F9" s="3">
        <f t="shared" si="0"/>
        <v>3768940662.265625</v>
      </c>
      <c r="G9" s="3"/>
      <c r="H9" s="3"/>
      <c r="I9" s="3"/>
      <c r="J9" s="3"/>
    </row>
    <row r="10" spans="1:10" ht="11.25">
      <c r="A10" s="1">
        <v>2002</v>
      </c>
      <c r="B10" s="3">
        <v>270741</v>
      </c>
      <c r="C10" s="3">
        <f t="shared" si="1"/>
        <v>91866.875</v>
      </c>
      <c r="D10" s="3">
        <f t="shared" si="2"/>
        <v>8439522722.265625</v>
      </c>
      <c r="E10" s="3">
        <f t="shared" si="3"/>
        <v>7751623562.265625</v>
      </c>
      <c r="F10" s="3"/>
      <c r="G10" s="3"/>
      <c r="H10" s="3"/>
      <c r="I10" s="3"/>
      <c r="J10" s="3"/>
    </row>
    <row r="11" spans="1:10" ht="11.25">
      <c r="A11" s="1">
        <v>2003</v>
      </c>
      <c r="B11" s="3">
        <v>263253</v>
      </c>
      <c r="C11" s="3">
        <f t="shared" si="1"/>
        <v>84378.875</v>
      </c>
      <c r="D11" s="3">
        <f t="shared" si="2"/>
        <v>7119794546.265625</v>
      </c>
      <c r="E11" s="3"/>
      <c r="F11" s="3"/>
      <c r="G11" s="3"/>
      <c r="H11" s="3"/>
      <c r="I11" s="3"/>
      <c r="J11" s="3"/>
    </row>
    <row r="12" spans="2:10" ht="12" thickBot="1">
      <c r="B12" s="3"/>
      <c r="C12" s="3"/>
      <c r="D12" s="3"/>
      <c r="E12" s="3"/>
      <c r="F12" s="3"/>
      <c r="G12" s="3"/>
      <c r="H12" s="3"/>
      <c r="I12" s="3"/>
      <c r="J12" s="3"/>
    </row>
    <row r="13" spans="1:8" ht="12" thickBot="1">
      <c r="A13" s="12"/>
      <c r="B13" s="13"/>
      <c r="C13" s="14"/>
      <c r="D13" s="91" t="s">
        <v>26</v>
      </c>
      <c r="E13" s="92"/>
      <c r="F13" s="92"/>
      <c r="G13" s="92"/>
      <c r="H13" s="93"/>
    </row>
    <row r="14" spans="1:8" ht="12" thickBot="1">
      <c r="A14" s="20" t="s">
        <v>20</v>
      </c>
      <c r="B14" s="21" t="s">
        <v>19</v>
      </c>
      <c r="C14" s="22" t="s">
        <v>22</v>
      </c>
      <c r="D14" s="24">
        <v>1</v>
      </c>
      <c r="E14" s="25">
        <v>2</v>
      </c>
      <c r="F14" s="25">
        <v>3</v>
      </c>
      <c r="G14" s="25">
        <v>4</v>
      </c>
      <c r="H14" s="26">
        <v>5</v>
      </c>
    </row>
    <row r="15" spans="1:8" ht="12" thickBot="1">
      <c r="A15" s="8">
        <v>8</v>
      </c>
      <c r="B15" s="17">
        <f>SUM(B4:B11)/8</f>
        <v>178874.125</v>
      </c>
      <c r="C15" s="17">
        <f>SUM(D4:D11)/8</f>
        <v>4874980365.609375</v>
      </c>
      <c r="D15" s="19">
        <f>SUM(E4:E10)/7</f>
        <v>3667761166.229911</v>
      </c>
      <c r="E15" s="17">
        <f>SUM(F4:F10)/6</f>
        <v>1540239699.3697917</v>
      </c>
      <c r="F15" s="17">
        <f>SUM(G4:G10)/5</f>
        <v>-447327709.059375</v>
      </c>
      <c r="G15" s="17">
        <f>SUM(H4:H10)/6</f>
        <v>-1544604496.1770833</v>
      </c>
      <c r="H15" s="10">
        <f>SUM(I4:I10)/7</f>
        <v>-2390521725.975446</v>
      </c>
    </row>
    <row r="16" ht="11.25">
      <c r="C16" s="3"/>
    </row>
    <row r="17" ht="12" thickBot="1">
      <c r="C17" s="3"/>
    </row>
    <row r="18" spans="1:3" ht="12" thickBot="1">
      <c r="A18" s="30" t="s">
        <v>27</v>
      </c>
      <c r="B18" s="31"/>
      <c r="C18" s="3"/>
    </row>
    <row r="19" spans="1:3" ht="11.25">
      <c r="A19" s="15" t="s">
        <v>28</v>
      </c>
      <c r="B19" s="28">
        <f>D15/C15</f>
        <v>0.7523642950655123</v>
      </c>
      <c r="C19" s="3"/>
    </row>
    <row r="20" spans="1:2" ht="11.25">
      <c r="A20" s="15" t="s">
        <v>29</v>
      </c>
      <c r="B20" s="28">
        <f>E15/C15</f>
        <v>0.315947877500274</v>
      </c>
    </row>
    <row r="21" spans="1:2" ht="11.25">
      <c r="A21" s="15" t="s">
        <v>30</v>
      </c>
      <c r="B21" s="28">
        <f>F15/C15</f>
        <v>-0.09175989963263345</v>
      </c>
    </row>
    <row r="22" spans="1:2" ht="11.25">
      <c r="A22" s="15" t="s">
        <v>171</v>
      </c>
      <c r="B22" s="28">
        <f>G15/C15</f>
        <v>-0.3168432240411715</v>
      </c>
    </row>
    <row r="23" spans="1:3" ht="12" thickBot="1">
      <c r="A23" s="20" t="s">
        <v>172</v>
      </c>
      <c r="B23" s="29">
        <f>H15/C15</f>
        <v>-0.49036540594900013</v>
      </c>
      <c r="C23" s="3"/>
    </row>
    <row r="24" ht="11.25">
      <c r="C24" s="3"/>
    </row>
    <row r="25" ht="11.25">
      <c r="C25" s="3"/>
    </row>
    <row r="26" ht="11.25">
      <c r="C26" s="3"/>
    </row>
    <row r="27" spans="1:9" ht="12" thickBot="1">
      <c r="A27" s="25" t="s">
        <v>1</v>
      </c>
      <c r="B27" s="25" t="s">
        <v>18</v>
      </c>
      <c r="C27" s="25" t="s">
        <v>16</v>
      </c>
      <c r="D27" s="25" t="s">
        <v>21</v>
      </c>
      <c r="E27" s="25" t="s">
        <v>23</v>
      </c>
      <c r="F27" s="25" t="s">
        <v>24</v>
      </c>
      <c r="G27" s="25" t="s">
        <v>25</v>
      </c>
      <c r="H27" s="25" t="s">
        <v>169</v>
      </c>
      <c r="I27" s="25" t="s">
        <v>170</v>
      </c>
    </row>
    <row r="28" spans="1:9" ht="11.25">
      <c r="A28" s="4">
        <v>2013</v>
      </c>
      <c r="B28" s="14">
        <v>259151</v>
      </c>
      <c r="C28" s="3">
        <f>B28-$B$40</f>
        <v>-95040.375</v>
      </c>
      <c r="D28" s="3">
        <f aca="true" t="shared" si="4" ref="D28:D35">C28*C28</f>
        <v>9032672880.140625</v>
      </c>
      <c r="E28" s="3">
        <f>C28*C29</f>
        <v>4362959094.890625</v>
      </c>
      <c r="F28" s="3">
        <f aca="true" t="shared" si="5" ref="F28:F33">C28*C30</f>
        <v>-764279055.609375</v>
      </c>
      <c r="G28" s="3">
        <f>C28*C31</f>
        <v>-6971175866.109375</v>
      </c>
      <c r="H28" s="3">
        <f>C28*C32</f>
        <v>-9014448888.234375</v>
      </c>
      <c r="I28" s="3">
        <f>C28*C33</f>
        <v>-6075135210.609375</v>
      </c>
    </row>
    <row r="29" spans="1:9" ht="11.25">
      <c r="A29" s="4">
        <v>2014</v>
      </c>
      <c r="B29" s="41">
        <v>308285</v>
      </c>
      <c r="C29" s="3">
        <f>B29-$B$40</f>
        <v>-45906.375</v>
      </c>
      <c r="D29" s="3">
        <f t="shared" si="4"/>
        <v>2107395265.640625</v>
      </c>
      <c r="E29" s="3">
        <f aca="true" t="shared" si="6" ref="E29:E34">C29*C30</f>
        <v>-369161852.859375</v>
      </c>
      <c r="F29" s="3">
        <f t="shared" si="5"/>
        <v>-3367215391.359375</v>
      </c>
      <c r="G29" s="3">
        <f>C29*C32</f>
        <v>-4354156547.484375</v>
      </c>
      <c r="H29" s="3">
        <f>C29*C33</f>
        <v>-2934410087.859375</v>
      </c>
      <c r="I29" s="3">
        <f>C29*C34</f>
        <v>-3344399922.984375</v>
      </c>
    </row>
    <row r="30" spans="1:9" ht="11.25">
      <c r="A30" s="4">
        <v>2015</v>
      </c>
      <c r="B30" s="41">
        <v>362233</v>
      </c>
      <c r="C30" s="3">
        <f>B30-$B$40</f>
        <v>8041.625</v>
      </c>
      <c r="D30" s="3">
        <f t="shared" si="4"/>
        <v>64667732.640625</v>
      </c>
      <c r="E30" s="3">
        <f t="shared" si="6"/>
        <v>589850178.140625</v>
      </c>
      <c r="F30" s="3">
        <f t="shared" si="5"/>
        <v>762737074.015625</v>
      </c>
      <c r="G30" s="3">
        <f>C30*C33</f>
        <v>514033737.640625</v>
      </c>
      <c r="H30" s="3">
        <f>C30*C34</f>
        <v>585853490.515625</v>
      </c>
      <c r="I30" s="3">
        <f>C30*C35</f>
        <v>-1383701304.484375</v>
      </c>
    </row>
    <row r="31" spans="1:9" ht="11.25">
      <c r="A31" s="4">
        <v>2016</v>
      </c>
      <c r="B31" s="41">
        <v>427541</v>
      </c>
      <c r="C31" s="3">
        <f>B31-$B$40</f>
        <v>73349.625</v>
      </c>
      <c r="D31" s="3">
        <f t="shared" si="4"/>
        <v>5380167487.640625</v>
      </c>
      <c r="E31" s="3">
        <f t="shared" si="6"/>
        <v>6957111075.515625</v>
      </c>
      <c r="F31" s="3">
        <f t="shared" si="5"/>
        <v>4688627223.140625</v>
      </c>
      <c r="G31" s="3">
        <f>C31*C34</f>
        <v>5343712724.015625</v>
      </c>
      <c r="H31" s="3">
        <f>C31*C35</f>
        <v>-12621077430.984375</v>
      </c>
      <c r="I31" s="3"/>
    </row>
    <row r="32" spans="1:9" ht="11.25">
      <c r="A32" s="4">
        <v>2017</v>
      </c>
      <c r="B32" s="41">
        <v>449040</v>
      </c>
      <c r="C32" s="3">
        <f>B32-$B$40</f>
        <v>94848.625</v>
      </c>
      <c r="D32" s="3">
        <f t="shared" si="4"/>
        <v>8996261664.390625</v>
      </c>
      <c r="E32" s="3">
        <f t="shared" si="6"/>
        <v>6062878239.015625</v>
      </c>
      <c r="F32" s="3">
        <f t="shared" si="5"/>
        <v>6909971308.890625</v>
      </c>
      <c r="G32" s="3">
        <f>C32*C35</f>
        <v>-16320353926.109375</v>
      </c>
      <c r="H32" s="3"/>
      <c r="I32" s="3"/>
    </row>
    <row r="33" spans="1:9" ht="11.25">
      <c r="A33" s="4">
        <v>2018</v>
      </c>
      <c r="B33" s="41">
        <v>418113</v>
      </c>
      <c r="C33" s="3">
        <f>B33-$B$40</f>
        <v>63921.625</v>
      </c>
      <c r="D33" s="3">
        <f t="shared" si="4"/>
        <v>4085974142.640625</v>
      </c>
      <c r="E33" s="3">
        <f t="shared" si="6"/>
        <v>4656858175.515625</v>
      </c>
      <c r="F33" s="3">
        <f t="shared" si="5"/>
        <v>-10998826219.484375</v>
      </c>
      <c r="G33" s="3"/>
      <c r="H33" s="3"/>
      <c r="I33" s="3"/>
    </row>
    <row r="34" spans="1:9" ht="11.25">
      <c r="A34" s="4">
        <v>2019</v>
      </c>
      <c r="B34" s="41">
        <v>427044</v>
      </c>
      <c r="C34" s="3">
        <f>B34-$B$40</f>
        <v>72852.625</v>
      </c>
      <c r="D34" s="3">
        <f t="shared" si="4"/>
        <v>5307504969.390625</v>
      </c>
      <c r="E34" s="3">
        <f t="shared" si="6"/>
        <v>-12535559945.609375</v>
      </c>
      <c r="F34" s="3"/>
      <c r="G34" s="3"/>
      <c r="H34" s="3"/>
      <c r="I34" s="3"/>
    </row>
    <row r="35" spans="1:9" ht="11.25">
      <c r="A35" s="1">
        <v>2020</v>
      </c>
      <c r="B35" s="41">
        <v>182124</v>
      </c>
      <c r="C35" s="3">
        <f>B35-$B$40</f>
        <v>-172067.375</v>
      </c>
      <c r="D35" s="3">
        <f t="shared" si="4"/>
        <v>29607181539.390625</v>
      </c>
      <c r="E35" s="3"/>
      <c r="F35" s="3"/>
      <c r="G35" s="3"/>
      <c r="H35" s="3"/>
      <c r="I35" s="3"/>
    </row>
    <row r="36" spans="1:9" ht="11.25">
      <c r="A36" s="4"/>
      <c r="B36" s="41"/>
      <c r="C36" s="3"/>
      <c r="D36" s="3"/>
      <c r="E36" s="3"/>
      <c r="F36" s="3"/>
      <c r="G36" s="3"/>
      <c r="H36" s="3"/>
      <c r="I36" s="3"/>
    </row>
    <row r="37" spans="2:9" ht="12" thickBot="1">
      <c r="B37" s="3"/>
      <c r="C37" s="3"/>
      <c r="D37" s="3"/>
      <c r="E37" s="3"/>
      <c r="F37" s="3"/>
      <c r="G37" s="3"/>
      <c r="H37" s="3"/>
      <c r="I37" s="3"/>
    </row>
    <row r="38" spans="1:8" ht="12" thickBot="1">
      <c r="A38" s="12"/>
      <c r="B38" s="13"/>
      <c r="C38" s="14"/>
      <c r="D38" s="91" t="s">
        <v>26</v>
      </c>
      <c r="E38" s="92"/>
      <c r="F38" s="92"/>
      <c r="G38" s="92"/>
      <c r="H38" s="93"/>
    </row>
    <row r="39" spans="1:8" ht="12" thickBot="1">
      <c r="A39" s="20" t="s">
        <v>20</v>
      </c>
      <c r="B39" s="21" t="s">
        <v>19</v>
      </c>
      <c r="C39" s="22" t="s">
        <v>22</v>
      </c>
      <c r="D39" s="24">
        <v>1</v>
      </c>
      <c r="E39" s="25">
        <v>2</v>
      </c>
      <c r="F39" s="25">
        <v>3</v>
      </c>
      <c r="G39" s="25">
        <v>4</v>
      </c>
      <c r="H39" s="26">
        <v>5</v>
      </c>
    </row>
    <row r="40" spans="1:8" ht="12" thickBot="1">
      <c r="A40" s="8">
        <v>8</v>
      </c>
      <c r="B40" s="17">
        <f>SUM(B28:B35)/8</f>
        <v>354191.375</v>
      </c>
      <c r="C40" s="17">
        <f>SUM(D28:D35)/8</f>
        <v>8072728210.234375</v>
      </c>
      <c r="D40" s="19">
        <f>SUM(E28:E34)/7</f>
        <v>1389276423.515625</v>
      </c>
      <c r="E40" s="17">
        <f>SUM(F28:F34)/6</f>
        <v>-461497510.0677083</v>
      </c>
      <c r="F40" s="17">
        <f>SUM(G28:G34)/5</f>
        <v>-4357587975.609375</v>
      </c>
      <c r="G40" s="17">
        <f>SUM(H28:H34)/6</f>
        <v>-3997347152.7604165</v>
      </c>
      <c r="H40" s="10">
        <f>SUM(I28:I34)/7</f>
        <v>-1543319491.154018</v>
      </c>
    </row>
    <row r="41" ht="11.25">
      <c r="C41" s="3"/>
    </row>
    <row r="42" ht="12" thickBot="1">
      <c r="C42" s="3"/>
    </row>
    <row r="43" spans="1:3" ht="12" thickBot="1">
      <c r="A43" s="30" t="s">
        <v>27</v>
      </c>
      <c r="B43" s="31"/>
      <c r="C43" s="3"/>
    </row>
    <row r="44" spans="1:3" ht="11.25">
      <c r="A44" s="15" t="s">
        <v>28</v>
      </c>
      <c r="B44" s="28">
        <f>D40/C40</f>
        <v>0.17209503247667127</v>
      </c>
      <c r="C44" s="3"/>
    </row>
    <row r="45" spans="1:2" ht="11.25">
      <c r="A45" s="15" t="s">
        <v>29</v>
      </c>
      <c r="B45" s="28">
        <f>E40/C40</f>
        <v>-0.05716747771622423</v>
      </c>
    </row>
    <row r="46" spans="1:2" ht="11.25">
      <c r="A46" s="15" t="s">
        <v>30</v>
      </c>
      <c r="B46" s="28">
        <f>F40/C40</f>
        <v>-0.5397912405975651</v>
      </c>
    </row>
    <row r="47" spans="1:2" ht="11.25">
      <c r="A47" s="15" t="s">
        <v>171</v>
      </c>
      <c r="B47" s="28">
        <f>G40/C40</f>
        <v>-0.4951668195261044</v>
      </c>
    </row>
    <row r="48" spans="1:3" ht="12" thickBot="1">
      <c r="A48" s="20" t="s">
        <v>172</v>
      </c>
      <c r="B48" s="29">
        <f>H40/C40</f>
        <v>-0.19117694179242173</v>
      </c>
      <c r="C48" s="3"/>
    </row>
    <row r="49" ht="11.25">
      <c r="C49" s="3"/>
    </row>
    <row r="50" ht="11.25">
      <c r="C50" s="3"/>
    </row>
    <row r="51" ht="11.25">
      <c r="C51" s="3"/>
    </row>
    <row r="52" ht="11.25">
      <c r="C52" s="3"/>
    </row>
    <row r="53" ht="11.25">
      <c r="C53" s="3"/>
    </row>
    <row r="54" ht="11.25">
      <c r="C54" s="3"/>
    </row>
    <row r="55" ht="11.25">
      <c r="C55" s="3"/>
    </row>
    <row r="56" ht="11.25">
      <c r="C56" s="3"/>
    </row>
    <row r="57" ht="11.25">
      <c r="C57" s="3"/>
    </row>
    <row r="58" ht="11.25">
      <c r="C58" s="3"/>
    </row>
    <row r="59" ht="11.25">
      <c r="C59" s="3"/>
    </row>
    <row r="60" ht="11.25">
      <c r="C60" s="3"/>
    </row>
    <row r="61" ht="11.25">
      <c r="C61" s="3"/>
    </row>
    <row r="62" ht="11.25">
      <c r="C62" s="3"/>
    </row>
    <row r="63" ht="11.25">
      <c r="C63" s="3"/>
    </row>
    <row r="64" ht="11.25">
      <c r="C64" s="3"/>
    </row>
    <row r="65" ht="11.25">
      <c r="C65" s="3"/>
    </row>
    <row r="66" ht="11.25">
      <c r="C66" s="3"/>
    </row>
    <row r="67" ht="11.25">
      <c r="C67" s="3"/>
    </row>
    <row r="68" ht="11.25">
      <c r="C68" s="3"/>
    </row>
    <row r="69" ht="11.25">
      <c r="C69" s="3"/>
    </row>
    <row r="70" ht="11.25">
      <c r="C70" s="3"/>
    </row>
    <row r="71" ht="11.25">
      <c r="C71" s="3"/>
    </row>
    <row r="72" ht="11.25">
      <c r="C72" s="3"/>
    </row>
    <row r="73" ht="11.25">
      <c r="C73" s="3"/>
    </row>
    <row r="74" ht="11.25">
      <c r="C74" s="3"/>
    </row>
    <row r="75" ht="11.25">
      <c r="C75" s="3"/>
    </row>
    <row r="76" ht="11.25">
      <c r="C76" s="3"/>
    </row>
    <row r="77" ht="11.25">
      <c r="C77" s="3"/>
    </row>
    <row r="78" ht="11.25">
      <c r="C78" s="3"/>
    </row>
    <row r="79" ht="11.25">
      <c r="C79" s="3"/>
    </row>
    <row r="80" ht="11.25">
      <c r="C80" s="3"/>
    </row>
    <row r="81" ht="11.25">
      <c r="C81" s="3"/>
    </row>
    <row r="82" ht="11.25">
      <c r="C82" s="3"/>
    </row>
    <row r="83" ht="11.25">
      <c r="C83" s="3"/>
    </row>
    <row r="84" ht="11.25">
      <c r="C84" s="3"/>
    </row>
    <row r="85" ht="11.25">
      <c r="C85" s="3"/>
    </row>
    <row r="86" ht="11.25">
      <c r="C86" s="3"/>
    </row>
    <row r="87" ht="11.25">
      <c r="C87" s="3"/>
    </row>
    <row r="88" ht="11.25">
      <c r="C88" s="3"/>
    </row>
    <row r="89" ht="11.25">
      <c r="C89" s="3"/>
    </row>
    <row r="90" ht="11.25">
      <c r="C90" s="3"/>
    </row>
    <row r="91" ht="11.25">
      <c r="C91" s="3"/>
    </row>
    <row r="92" ht="11.25">
      <c r="C92" s="3"/>
    </row>
    <row r="93" ht="11.25">
      <c r="C93" s="3"/>
    </row>
    <row r="94" ht="11.25">
      <c r="C94" s="3"/>
    </row>
    <row r="95" ht="11.25">
      <c r="C95" s="3"/>
    </row>
    <row r="96" ht="11.25">
      <c r="C96" s="3"/>
    </row>
    <row r="97" ht="11.25">
      <c r="C97" s="3"/>
    </row>
    <row r="98" ht="11.25">
      <c r="C98" s="3"/>
    </row>
    <row r="99" ht="11.25">
      <c r="C99" s="3"/>
    </row>
    <row r="100" ht="11.25">
      <c r="C100" s="3"/>
    </row>
    <row r="101" ht="11.25">
      <c r="C101" s="3"/>
    </row>
  </sheetData>
  <sheetProtection/>
  <mergeCells count="2">
    <mergeCell ref="D13:H13"/>
    <mergeCell ref="D38:H38"/>
  </mergeCells>
  <printOptions/>
  <pageMargins left="0.75" right="0.75" top="1" bottom="1" header="0" footer="0"/>
  <pageSetup orientation="portrait" paperSize="9"/>
  <ignoredErrors>
    <ignoredError sqref="F4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102"/>
  <sheetViews>
    <sheetView zoomScalePageLayoutView="0" workbookViewId="0" topLeftCell="A70">
      <selection activeCell="H61" sqref="H61"/>
    </sheetView>
  </sheetViews>
  <sheetFormatPr defaultColWidth="11.421875" defaultRowHeight="12.75"/>
  <cols>
    <col min="1" max="1" width="11.421875" style="1" customWidth="1"/>
    <col min="2" max="2" width="10.28125" style="1" customWidth="1"/>
    <col min="3" max="3" width="12.28125" style="1" customWidth="1"/>
    <col min="4" max="16384" width="11.421875" style="1" customWidth="1"/>
  </cols>
  <sheetData>
    <row r="1" ht="11.25">
      <c r="A1" s="2" t="s">
        <v>129</v>
      </c>
    </row>
    <row r="3" spans="1:8" s="11" customFormat="1" ht="24" customHeight="1" thickBot="1">
      <c r="A3" s="36" t="s">
        <v>1</v>
      </c>
      <c r="B3" s="37" t="s">
        <v>130</v>
      </c>
      <c r="C3" s="36" t="s">
        <v>131</v>
      </c>
      <c r="D3" s="36" t="s">
        <v>132</v>
      </c>
      <c r="E3" s="36" t="s">
        <v>133</v>
      </c>
      <c r="F3" s="36" t="s">
        <v>147</v>
      </c>
      <c r="G3" s="36" t="s">
        <v>135</v>
      </c>
      <c r="H3" s="36" t="s">
        <v>134</v>
      </c>
    </row>
    <row r="4" spans="1:8" ht="11.25">
      <c r="A4" s="1">
        <v>1996</v>
      </c>
      <c r="B4" s="3">
        <v>71773</v>
      </c>
      <c r="C4" s="3">
        <v>1</v>
      </c>
      <c r="D4" s="3">
        <f>C4*C4</f>
        <v>1</v>
      </c>
      <c r="E4" s="3">
        <f>D4*C4</f>
        <v>1</v>
      </c>
      <c r="F4" s="3">
        <f>E4*C4</f>
        <v>1</v>
      </c>
      <c r="G4" s="3">
        <f>C4*B4</f>
        <v>71773</v>
      </c>
      <c r="H4" s="3">
        <f>D4*B4</f>
        <v>71773</v>
      </c>
    </row>
    <row r="5" spans="1:8" ht="11.25">
      <c r="A5" s="1">
        <v>1997</v>
      </c>
      <c r="B5" s="3">
        <v>92340</v>
      </c>
      <c r="C5" s="3">
        <v>2</v>
      </c>
      <c r="D5" s="3">
        <f aca="true" t="shared" si="0" ref="D5:D11">C5*C5</f>
        <v>4</v>
      </c>
      <c r="E5" s="3">
        <f aca="true" t="shared" si="1" ref="E5:E11">D5*C5</f>
        <v>8</v>
      </c>
      <c r="F5" s="3">
        <f aca="true" t="shared" si="2" ref="F5:F11">E5*C5</f>
        <v>16</v>
      </c>
      <c r="G5" s="3">
        <f aca="true" t="shared" si="3" ref="G5:G11">C5*B5</f>
        <v>184680</v>
      </c>
      <c r="H5" s="3">
        <f aca="true" t="shared" si="4" ref="H5:H11">D5*B5</f>
        <v>369360</v>
      </c>
    </row>
    <row r="6" spans="1:8" ht="11.25">
      <c r="A6" s="1">
        <v>1998</v>
      </c>
      <c r="B6" s="3">
        <v>131467</v>
      </c>
      <c r="C6" s="3">
        <v>3</v>
      </c>
      <c r="D6" s="3">
        <f t="shared" si="0"/>
        <v>9</v>
      </c>
      <c r="E6" s="3">
        <f t="shared" si="1"/>
        <v>27</v>
      </c>
      <c r="F6" s="3">
        <f t="shared" si="2"/>
        <v>81</v>
      </c>
      <c r="G6" s="3">
        <f t="shared" si="3"/>
        <v>394401</v>
      </c>
      <c r="H6" s="3">
        <f t="shared" si="4"/>
        <v>1183203</v>
      </c>
    </row>
    <row r="7" spans="1:8" ht="11.25">
      <c r="A7" s="1">
        <v>1999</v>
      </c>
      <c r="B7" s="3">
        <v>184664</v>
      </c>
      <c r="C7" s="3">
        <v>4</v>
      </c>
      <c r="D7" s="3">
        <f t="shared" si="0"/>
        <v>16</v>
      </c>
      <c r="E7" s="3">
        <f t="shared" si="1"/>
        <v>64</v>
      </c>
      <c r="F7" s="3">
        <f t="shared" si="2"/>
        <v>256</v>
      </c>
      <c r="G7" s="3">
        <f t="shared" si="3"/>
        <v>738656</v>
      </c>
      <c r="H7" s="3">
        <f t="shared" si="4"/>
        <v>2954624</v>
      </c>
    </row>
    <row r="8" spans="1:8" ht="11.25">
      <c r="A8" s="1">
        <v>2000</v>
      </c>
      <c r="B8" s="3">
        <v>193214</v>
      </c>
      <c r="C8" s="3">
        <v>5</v>
      </c>
      <c r="D8" s="3">
        <f t="shared" si="0"/>
        <v>25</v>
      </c>
      <c r="E8" s="3">
        <f t="shared" si="1"/>
        <v>125</v>
      </c>
      <c r="F8" s="3">
        <f t="shared" si="2"/>
        <v>625</v>
      </c>
      <c r="G8" s="3">
        <f t="shared" si="3"/>
        <v>966070</v>
      </c>
      <c r="H8" s="3">
        <f t="shared" si="4"/>
        <v>4830350</v>
      </c>
    </row>
    <row r="9" spans="1:8" ht="11.25">
      <c r="A9" s="1">
        <v>2001</v>
      </c>
      <c r="B9" s="3">
        <v>223541</v>
      </c>
      <c r="C9" s="3">
        <v>6</v>
      </c>
      <c r="D9" s="3">
        <f t="shared" si="0"/>
        <v>36</v>
      </c>
      <c r="E9" s="3">
        <f t="shared" si="1"/>
        <v>216</v>
      </c>
      <c r="F9" s="3">
        <f t="shared" si="2"/>
        <v>1296</v>
      </c>
      <c r="G9" s="3">
        <f t="shared" si="3"/>
        <v>1341246</v>
      </c>
      <c r="H9" s="3">
        <f t="shared" si="4"/>
        <v>8047476</v>
      </c>
    </row>
    <row r="10" spans="1:8" ht="11.25">
      <c r="A10" s="1">
        <v>2002</v>
      </c>
      <c r="B10" s="3">
        <v>270741</v>
      </c>
      <c r="C10" s="3">
        <v>7</v>
      </c>
      <c r="D10" s="3">
        <f t="shared" si="0"/>
        <v>49</v>
      </c>
      <c r="E10" s="3">
        <f t="shared" si="1"/>
        <v>343</v>
      </c>
      <c r="F10" s="3">
        <f t="shared" si="2"/>
        <v>2401</v>
      </c>
      <c r="G10" s="3">
        <f t="shared" si="3"/>
        <v>1895187</v>
      </c>
      <c r="H10" s="3">
        <f t="shared" si="4"/>
        <v>13266309</v>
      </c>
    </row>
    <row r="11" spans="1:8" ht="12" thickBot="1">
      <c r="A11" s="9">
        <v>2003</v>
      </c>
      <c r="B11" s="17">
        <v>263253</v>
      </c>
      <c r="C11" s="17">
        <v>8</v>
      </c>
      <c r="D11" s="17">
        <f t="shared" si="0"/>
        <v>64</v>
      </c>
      <c r="E11" s="17">
        <f t="shared" si="1"/>
        <v>512</v>
      </c>
      <c r="F11" s="17">
        <f t="shared" si="2"/>
        <v>4096</v>
      </c>
      <c r="G11" s="17">
        <f t="shared" si="3"/>
        <v>2106024</v>
      </c>
      <c r="H11" s="17">
        <f t="shared" si="4"/>
        <v>16848192</v>
      </c>
    </row>
    <row r="12" spans="1:8" ht="11.25">
      <c r="A12" s="2" t="s">
        <v>136</v>
      </c>
      <c r="B12" s="3">
        <f aca="true" t="shared" si="5" ref="B12:H12">SUM(B4:B11)</f>
        <v>1430993</v>
      </c>
      <c r="C12" s="3">
        <f t="shared" si="5"/>
        <v>36</v>
      </c>
      <c r="D12" s="3">
        <f t="shared" si="5"/>
        <v>204</v>
      </c>
      <c r="E12" s="3">
        <f t="shared" si="5"/>
        <v>1296</v>
      </c>
      <c r="F12" s="3">
        <f t="shared" si="5"/>
        <v>8772</v>
      </c>
      <c r="G12" s="3">
        <f t="shared" si="5"/>
        <v>7698037</v>
      </c>
      <c r="H12" s="3">
        <f t="shared" si="5"/>
        <v>47571287</v>
      </c>
    </row>
    <row r="15" ht="11.25">
      <c r="A15" s="2" t="s">
        <v>137</v>
      </c>
    </row>
    <row r="16" ht="12" thickBot="1"/>
    <row r="17" spans="1:6" ht="11.25">
      <c r="A17" s="12" t="s">
        <v>138</v>
      </c>
      <c r="B17" s="96" t="s">
        <v>139</v>
      </c>
      <c r="C17" s="96"/>
      <c r="D17" s="13"/>
      <c r="E17" s="49" t="s">
        <v>140</v>
      </c>
      <c r="F17" s="44"/>
    </row>
    <row r="18" spans="1:6" ht="4.5" customHeight="1">
      <c r="A18" s="6"/>
      <c r="B18" s="40"/>
      <c r="C18" s="40"/>
      <c r="D18" s="4"/>
      <c r="E18" s="42"/>
      <c r="F18" s="4"/>
    </row>
    <row r="19" spans="1:6" ht="11.25">
      <c r="A19" s="6"/>
      <c r="B19" s="4">
        <f>COUNT(A4:A11)</f>
        <v>8</v>
      </c>
      <c r="C19" s="41">
        <f>C12</f>
        <v>36</v>
      </c>
      <c r="D19" s="4"/>
      <c r="E19" s="7">
        <f>B12</f>
        <v>1430993</v>
      </c>
      <c r="F19" s="41"/>
    </row>
    <row r="20" spans="1:6" ht="11.25">
      <c r="A20" s="6"/>
      <c r="B20" s="41">
        <f>C12</f>
        <v>36</v>
      </c>
      <c r="C20" s="41">
        <f>D12</f>
        <v>204</v>
      </c>
      <c r="D20" s="4"/>
      <c r="E20" s="7">
        <f>G12</f>
        <v>7698037</v>
      </c>
      <c r="F20" s="41"/>
    </row>
    <row r="21" spans="1:6" ht="11.25">
      <c r="A21" s="6"/>
      <c r="B21" s="4"/>
      <c r="C21" s="4"/>
      <c r="D21" s="4"/>
      <c r="E21" s="42"/>
      <c r="F21" s="4"/>
    </row>
    <row r="22" spans="1:6" ht="11.25">
      <c r="A22" s="6"/>
      <c r="B22" s="97" t="s">
        <v>142</v>
      </c>
      <c r="C22" s="97"/>
      <c r="D22" s="4"/>
      <c r="E22" s="42"/>
      <c r="F22" s="4"/>
    </row>
    <row r="23" spans="1:6" ht="4.5" customHeight="1">
      <c r="A23" s="6"/>
      <c r="B23" s="4"/>
      <c r="C23" s="4"/>
      <c r="D23" s="4"/>
      <c r="E23" s="42"/>
      <c r="F23" s="4"/>
    </row>
    <row r="24" spans="1:6" ht="11.25">
      <c r="A24" s="6"/>
      <c r="B24" s="4">
        <f>INDEX(MINVERSE($B$19:$C$20),1,1)</f>
        <v>0.6071428571428574</v>
      </c>
      <c r="C24" s="4">
        <f>INDEX(MINVERSE($B$19:$C$20),1,2)</f>
        <v>-0.1071428571428572</v>
      </c>
      <c r="D24" s="4"/>
      <c r="E24" s="42"/>
      <c r="F24" s="4"/>
    </row>
    <row r="25" spans="1:6" ht="11.25">
      <c r="A25" s="6"/>
      <c r="B25" s="4">
        <f>INDEX(MINVERSE($B$19:$C$20),2,1)</f>
        <v>-0.10714285714285719</v>
      </c>
      <c r="C25" s="4">
        <f>INDEX(MINVERSE($B$19:$C$20),2,2)</f>
        <v>0.02380952380952382</v>
      </c>
      <c r="D25" s="4"/>
      <c r="E25" s="42"/>
      <c r="F25" s="4"/>
    </row>
    <row r="26" spans="1:6" ht="11.25">
      <c r="A26" s="6"/>
      <c r="B26" s="4"/>
      <c r="C26" s="4"/>
      <c r="D26" s="4"/>
      <c r="E26" s="42"/>
      <c r="F26" s="4"/>
    </row>
    <row r="27" spans="1:6" ht="12" thickBot="1">
      <c r="A27" s="6" t="s">
        <v>143</v>
      </c>
      <c r="B27" s="16"/>
      <c r="C27" s="16"/>
      <c r="D27" s="4"/>
      <c r="E27" s="42"/>
      <c r="F27" s="4"/>
    </row>
    <row r="28" spans="1:6" ht="11.25">
      <c r="A28" s="18"/>
      <c r="B28" s="5" t="s">
        <v>144</v>
      </c>
      <c r="C28" s="86">
        <f>INDEX(MMULT($B$24:$C$25,$E$19:$E$20),1,1)</f>
        <v>44027.49999999988</v>
      </c>
      <c r="D28" s="4"/>
      <c r="E28" s="42"/>
      <c r="F28" s="4"/>
    </row>
    <row r="29" spans="1:6" ht="12" thickBot="1">
      <c r="A29" s="18"/>
      <c r="B29" s="23" t="s">
        <v>145</v>
      </c>
      <c r="C29" s="87">
        <f>INDEX(MMULT($B$24:$C$25,$E$19:$E$20),2,1)</f>
        <v>29965.916666666657</v>
      </c>
      <c r="D29" s="4"/>
      <c r="E29" s="42"/>
      <c r="F29" s="4"/>
    </row>
    <row r="30" spans="1:6" ht="12" thickBot="1">
      <c r="A30" s="8"/>
      <c r="B30" s="9"/>
      <c r="C30" s="9"/>
      <c r="D30" s="9"/>
      <c r="E30" s="43"/>
      <c r="F30" s="4"/>
    </row>
    <row r="33" ht="11.25">
      <c r="A33" s="2" t="s">
        <v>146</v>
      </c>
    </row>
    <row r="34" ht="12" thickBot="1"/>
    <row r="35" spans="1:6" ht="11.25">
      <c r="A35" s="12" t="s">
        <v>138</v>
      </c>
      <c r="B35" s="94" t="s">
        <v>139</v>
      </c>
      <c r="C35" s="94"/>
      <c r="D35" s="94"/>
      <c r="E35" s="13"/>
      <c r="F35" s="27" t="s">
        <v>140</v>
      </c>
    </row>
    <row r="36" spans="1:6" ht="3" customHeight="1">
      <c r="A36" s="6"/>
      <c r="B36" s="44"/>
      <c r="C36" s="44"/>
      <c r="D36" s="44"/>
      <c r="E36" s="4"/>
      <c r="F36" s="42"/>
    </row>
    <row r="37" spans="1:6" ht="11.25">
      <c r="A37" s="6"/>
      <c r="B37" s="4">
        <f>COUNT(A4:A11)</f>
        <v>8</v>
      </c>
      <c r="C37" s="41">
        <f>C12</f>
        <v>36</v>
      </c>
      <c r="D37" s="41">
        <f>D12</f>
        <v>204</v>
      </c>
      <c r="E37" s="4"/>
      <c r="F37" s="7">
        <f>B12</f>
        <v>1430993</v>
      </c>
    </row>
    <row r="38" spans="1:6" ht="11.25">
      <c r="A38" s="6"/>
      <c r="B38" s="41">
        <f>C12</f>
        <v>36</v>
      </c>
      <c r="C38" s="41">
        <f>D12</f>
        <v>204</v>
      </c>
      <c r="D38" s="41">
        <f>E12</f>
        <v>1296</v>
      </c>
      <c r="E38" s="4"/>
      <c r="F38" s="7">
        <f>G12</f>
        <v>7698037</v>
      </c>
    </row>
    <row r="39" spans="1:6" ht="11.25">
      <c r="A39" s="6"/>
      <c r="B39" s="41">
        <f>D12</f>
        <v>204</v>
      </c>
      <c r="C39" s="41">
        <f>E12</f>
        <v>1296</v>
      </c>
      <c r="D39" s="41">
        <f>F12</f>
        <v>8772</v>
      </c>
      <c r="E39" s="4"/>
      <c r="F39" s="7">
        <f>H12</f>
        <v>47571287</v>
      </c>
    </row>
    <row r="40" spans="1:6" ht="11.25">
      <c r="A40" s="6"/>
      <c r="B40" s="4"/>
      <c r="C40" s="4"/>
      <c r="D40" s="4"/>
      <c r="E40" s="4"/>
      <c r="F40" s="42"/>
    </row>
    <row r="41" spans="1:6" ht="11.25">
      <c r="A41" s="6"/>
      <c r="B41" s="95" t="s">
        <v>141</v>
      </c>
      <c r="C41" s="95"/>
      <c r="D41" s="95"/>
      <c r="E41" s="4"/>
      <c r="F41" s="42"/>
    </row>
    <row r="42" spans="1:6" ht="4.5" customHeight="1">
      <c r="A42" s="6"/>
      <c r="B42" s="4"/>
      <c r="C42" s="4"/>
      <c r="D42" s="4"/>
      <c r="E42" s="4"/>
      <c r="F42" s="42"/>
    </row>
    <row r="43" spans="1:6" ht="11.25">
      <c r="A43" s="6"/>
      <c r="B43" s="4">
        <f>INDEX(MINVERSE($B$37:$D$39),1,1)</f>
        <v>1.9464285714285854</v>
      </c>
      <c r="C43" s="4">
        <f>INDEX(MINVERSE($B$37:$D$39),1,2)</f>
        <v>-0.9107142857142938</v>
      </c>
      <c r="D43" s="4">
        <f>INDEX(MINVERSE($B$37:$D$39),1,3)</f>
        <v>0.08928571428571516</v>
      </c>
      <c r="E43" s="4"/>
      <c r="F43" s="42"/>
    </row>
    <row r="44" spans="1:6" ht="11.25">
      <c r="A44" s="6"/>
      <c r="B44" s="4">
        <f>INDEX(MINVERSE($B$37:$D$39),2,1)</f>
        <v>-0.910714285714293</v>
      </c>
      <c r="C44" s="4">
        <f>INDEX(MINVERSE($B$37:$D$39),2,2)</f>
        <v>0.5059523809523852</v>
      </c>
      <c r="D44" s="4">
        <f>INDEX(MINVERSE($B$37:$D$39),2,3)</f>
        <v>-0.05357142857142902</v>
      </c>
      <c r="E44" s="4"/>
      <c r="F44" s="42"/>
    </row>
    <row r="45" spans="1:6" ht="11.25">
      <c r="A45" s="6"/>
      <c r="B45" s="4">
        <f>INDEX(MINVERSE($B$37:$D$39),3,1)</f>
        <v>0.08928571428571505</v>
      </c>
      <c r="C45" s="4">
        <f>INDEX(MINVERSE($B$37:$D$39),3,2)</f>
        <v>-0.053571428571429</v>
      </c>
      <c r="D45" s="4">
        <f>INDEX(MINVERSE($B$37:$D$39),3,3)</f>
        <v>0.005952380952380999</v>
      </c>
      <c r="E45" s="4"/>
      <c r="F45" s="42"/>
    </row>
    <row r="46" spans="1:6" ht="11.25">
      <c r="A46" s="6"/>
      <c r="B46" s="4"/>
      <c r="C46" s="4"/>
      <c r="D46" s="4"/>
      <c r="E46" s="4"/>
      <c r="F46" s="42"/>
    </row>
    <row r="47" spans="1:6" ht="12" thickBot="1">
      <c r="A47" s="6" t="s">
        <v>143</v>
      </c>
      <c r="B47" s="4"/>
      <c r="C47" s="4"/>
      <c r="D47" s="4"/>
      <c r="E47" s="4"/>
      <c r="F47" s="42"/>
    </row>
    <row r="48" spans="1:6" ht="11.25">
      <c r="A48" s="6"/>
      <c r="B48" s="5" t="s">
        <v>144</v>
      </c>
      <c r="C48" s="38">
        <f>INDEX(MMULT($B$43:$D$45,$F$37:$F$39),1,1)</f>
        <v>22049.732142856345</v>
      </c>
      <c r="D48" s="4"/>
      <c r="E48" s="4"/>
      <c r="F48" s="42"/>
    </row>
    <row r="49" spans="1:6" ht="11.25">
      <c r="A49" s="6"/>
      <c r="B49" s="18" t="s">
        <v>145</v>
      </c>
      <c r="C49" s="45">
        <f>INDEX(MMULT($B$43:$D$45,$F$37:$F$39),2,1)</f>
        <v>43152.577380952425</v>
      </c>
      <c r="D49" s="4"/>
      <c r="E49" s="4"/>
      <c r="F49" s="42"/>
    </row>
    <row r="50" spans="1:6" ht="12" thickBot="1">
      <c r="A50" s="6"/>
      <c r="B50" s="23" t="s">
        <v>148</v>
      </c>
      <c r="C50" s="39">
        <f>INDEX(MMULT($B$43:$D$45,$F$37:$F$39),3,1)</f>
        <v>-1465.1845238095266</v>
      </c>
      <c r="D50" s="4"/>
      <c r="E50" s="4"/>
      <c r="F50" s="42"/>
    </row>
    <row r="51" spans="1:6" ht="12" thickBot="1">
      <c r="A51" s="8"/>
      <c r="B51" s="9"/>
      <c r="C51" s="9"/>
      <c r="D51" s="9"/>
      <c r="E51" s="9"/>
      <c r="F51" s="43"/>
    </row>
    <row r="54" spans="1:8" ht="23.25" thickBot="1">
      <c r="A54" s="36" t="s">
        <v>1</v>
      </c>
      <c r="B54" s="37" t="s">
        <v>130</v>
      </c>
      <c r="C54" s="36" t="s">
        <v>131</v>
      </c>
      <c r="D54" s="36" t="s">
        <v>132</v>
      </c>
      <c r="E54" s="36" t="s">
        <v>133</v>
      </c>
      <c r="F54" s="36" t="s">
        <v>147</v>
      </c>
      <c r="G54" s="36" t="s">
        <v>135</v>
      </c>
      <c r="H54" s="36" t="s">
        <v>134</v>
      </c>
    </row>
    <row r="55" spans="1:8" ht="11.25">
      <c r="A55" s="4">
        <v>2013</v>
      </c>
      <c r="B55" s="14">
        <v>259151</v>
      </c>
      <c r="C55" s="3">
        <v>1</v>
      </c>
      <c r="D55" s="3">
        <f>C55*C55</f>
        <v>1</v>
      </c>
      <c r="E55" s="3">
        <f>D55*C55</f>
        <v>1</v>
      </c>
      <c r="F55" s="3">
        <f>E55*C55</f>
        <v>1</v>
      </c>
      <c r="G55" s="3">
        <f>C55*B55</f>
        <v>259151</v>
      </c>
      <c r="H55" s="3">
        <f>D55*B55</f>
        <v>259151</v>
      </c>
    </row>
    <row r="56" spans="1:8" ht="11.25">
      <c r="A56" s="4">
        <v>2014</v>
      </c>
      <c r="B56" s="41">
        <v>308285</v>
      </c>
      <c r="C56" s="3">
        <v>2</v>
      </c>
      <c r="D56" s="3">
        <f aca="true" t="shared" si="6" ref="D56:D62">C56*C56</f>
        <v>4</v>
      </c>
      <c r="E56" s="3">
        <f aca="true" t="shared" si="7" ref="E56:E62">D56*C56</f>
        <v>8</v>
      </c>
      <c r="F56" s="3">
        <f aca="true" t="shared" si="8" ref="F56:F62">E56*C56</f>
        <v>16</v>
      </c>
      <c r="G56" s="3">
        <f aca="true" t="shared" si="9" ref="G56:G62">C56*B56</f>
        <v>616570</v>
      </c>
      <c r="H56" s="3">
        <f aca="true" t="shared" si="10" ref="H56:H62">D56*B56</f>
        <v>1233140</v>
      </c>
    </row>
    <row r="57" spans="1:8" ht="11.25">
      <c r="A57" s="4">
        <v>2015</v>
      </c>
      <c r="B57" s="41">
        <v>362233</v>
      </c>
      <c r="C57" s="3">
        <v>3</v>
      </c>
      <c r="D57" s="3">
        <f t="shared" si="6"/>
        <v>9</v>
      </c>
      <c r="E57" s="3">
        <f t="shared" si="7"/>
        <v>27</v>
      </c>
      <c r="F57" s="3">
        <f t="shared" si="8"/>
        <v>81</v>
      </c>
      <c r="G57" s="3">
        <f t="shared" si="9"/>
        <v>1086699</v>
      </c>
      <c r="H57" s="3">
        <f t="shared" si="10"/>
        <v>3260097</v>
      </c>
    </row>
    <row r="58" spans="1:8" ht="11.25">
      <c r="A58" s="4">
        <v>2016</v>
      </c>
      <c r="B58" s="41">
        <v>427541</v>
      </c>
      <c r="C58" s="3">
        <v>4</v>
      </c>
      <c r="D58" s="3">
        <f t="shared" si="6"/>
        <v>16</v>
      </c>
      <c r="E58" s="3">
        <f t="shared" si="7"/>
        <v>64</v>
      </c>
      <c r="F58" s="3">
        <f t="shared" si="8"/>
        <v>256</v>
      </c>
      <c r="G58" s="3">
        <f t="shared" si="9"/>
        <v>1710164</v>
      </c>
      <c r="H58" s="3">
        <f t="shared" si="10"/>
        <v>6840656</v>
      </c>
    </row>
    <row r="59" spans="1:8" ht="11.25">
      <c r="A59" s="4">
        <v>2017</v>
      </c>
      <c r="B59" s="41">
        <v>449040</v>
      </c>
      <c r="C59" s="3">
        <v>5</v>
      </c>
      <c r="D59" s="3">
        <f t="shared" si="6"/>
        <v>25</v>
      </c>
      <c r="E59" s="3">
        <f t="shared" si="7"/>
        <v>125</v>
      </c>
      <c r="F59" s="3">
        <f t="shared" si="8"/>
        <v>625</v>
      </c>
      <c r="G59" s="3">
        <f t="shared" si="9"/>
        <v>2245200</v>
      </c>
      <c r="H59" s="3">
        <f t="shared" si="10"/>
        <v>11226000</v>
      </c>
    </row>
    <row r="60" spans="1:8" ht="11.25">
      <c r="A60" s="4">
        <v>2018</v>
      </c>
      <c r="B60" s="41">
        <v>418113</v>
      </c>
      <c r="C60" s="3">
        <v>6</v>
      </c>
      <c r="D60" s="3">
        <f t="shared" si="6"/>
        <v>36</v>
      </c>
      <c r="E60" s="3">
        <f t="shared" si="7"/>
        <v>216</v>
      </c>
      <c r="F60" s="3">
        <f t="shared" si="8"/>
        <v>1296</v>
      </c>
      <c r="G60" s="3">
        <f t="shared" si="9"/>
        <v>2508678</v>
      </c>
      <c r="H60" s="3">
        <f t="shared" si="10"/>
        <v>15052068</v>
      </c>
    </row>
    <row r="61" spans="1:8" ht="11.25">
      <c r="A61" s="4">
        <v>2019</v>
      </c>
      <c r="B61" s="41">
        <v>427044</v>
      </c>
      <c r="C61" s="3">
        <v>7</v>
      </c>
      <c r="D61" s="3">
        <f t="shared" si="6"/>
        <v>49</v>
      </c>
      <c r="E61" s="3">
        <f t="shared" si="7"/>
        <v>343</v>
      </c>
      <c r="F61" s="3">
        <f t="shared" si="8"/>
        <v>2401</v>
      </c>
      <c r="G61" s="3">
        <f t="shared" si="9"/>
        <v>2989308</v>
      </c>
      <c r="H61" s="3">
        <f t="shared" si="10"/>
        <v>20925156</v>
      </c>
    </row>
    <row r="62" spans="1:8" ht="12" thickBot="1">
      <c r="A62" s="9">
        <v>2020</v>
      </c>
      <c r="B62" s="17">
        <v>182124</v>
      </c>
      <c r="C62" s="17">
        <v>8</v>
      </c>
      <c r="D62" s="17">
        <f t="shared" si="6"/>
        <v>64</v>
      </c>
      <c r="E62" s="17">
        <f t="shared" si="7"/>
        <v>512</v>
      </c>
      <c r="F62" s="17">
        <f t="shared" si="8"/>
        <v>4096</v>
      </c>
      <c r="G62" s="17">
        <f t="shared" si="9"/>
        <v>1456992</v>
      </c>
      <c r="H62" s="17">
        <f t="shared" si="10"/>
        <v>11655936</v>
      </c>
    </row>
    <row r="63" spans="1:8" ht="11.25">
      <c r="A63" s="2" t="s">
        <v>136</v>
      </c>
      <c r="B63" s="3">
        <f aca="true" t="shared" si="11" ref="B63:H63">SUM(B55:B62)</f>
        <v>2833531</v>
      </c>
      <c r="C63" s="3">
        <f t="shared" si="11"/>
        <v>36</v>
      </c>
      <c r="D63" s="3">
        <f t="shared" si="11"/>
        <v>204</v>
      </c>
      <c r="E63" s="3">
        <f t="shared" si="11"/>
        <v>1296</v>
      </c>
      <c r="F63" s="3">
        <f t="shared" si="11"/>
        <v>8772</v>
      </c>
      <c r="G63" s="3">
        <f t="shared" si="11"/>
        <v>12872762</v>
      </c>
      <c r="H63" s="3">
        <f t="shared" si="11"/>
        <v>70452204</v>
      </c>
    </row>
    <row r="66" ht="11.25">
      <c r="A66" s="2" t="s">
        <v>137</v>
      </c>
    </row>
    <row r="67" ht="12" thickBot="1"/>
    <row r="68" spans="1:6" ht="11.25">
      <c r="A68" s="12" t="s">
        <v>138</v>
      </c>
      <c r="B68" s="96" t="s">
        <v>139</v>
      </c>
      <c r="C68" s="96"/>
      <c r="D68" s="13"/>
      <c r="E68" s="49" t="s">
        <v>140</v>
      </c>
      <c r="F68" s="44"/>
    </row>
    <row r="69" spans="1:6" ht="11.25">
      <c r="A69" s="6"/>
      <c r="B69" s="40"/>
      <c r="C69" s="40"/>
      <c r="D69" s="4"/>
      <c r="E69" s="42"/>
      <c r="F69" s="4"/>
    </row>
    <row r="70" spans="1:6" ht="11.25">
      <c r="A70" s="6"/>
      <c r="B70" s="4">
        <f>COUNT(A55:A62)</f>
        <v>8</v>
      </c>
      <c r="C70" s="41">
        <f>C63</f>
        <v>36</v>
      </c>
      <c r="D70" s="4"/>
      <c r="E70" s="7">
        <f>B63</f>
        <v>2833531</v>
      </c>
      <c r="F70" s="41"/>
    </row>
    <row r="71" spans="1:6" ht="11.25">
      <c r="A71" s="6"/>
      <c r="B71" s="41">
        <f>C63</f>
        <v>36</v>
      </c>
      <c r="C71" s="41">
        <f>D63</f>
        <v>204</v>
      </c>
      <c r="D71" s="4"/>
      <c r="E71" s="7">
        <f>G63</f>
        <v>12872762</v>
      </c>
      <c r="F71" s="41"/>
    </row>
    <row r="72" spans="1:6" ht="11.25">
      <c r="A72" s="6"/>
      <c r="B72" s="4"/>
      <c r="C72" s="4"/>
      <c r="D72" s="4"/>
      <c r="E72" s="42"/>
      <c r="F72" s="4"/>
    </row>
    <row r="73" spans="1:6" ht="11.25">
      <c r="A73" s="6"/>
      <c r="B73" s="97" t="s">
        <v>142</v>
      </c>
      <c r="C73" s="97"/>
      <c r="D73" s="4"/>
      <c r="E73" s="42"/>
      <c r="F73" s="4"/>
    </row>
    <row r="74" spans="1:6" ht="11.25">
      <c r="A74" s="6"/>
      <c r="B74" s="4"/>
      <c r="C74" s="4"/>
      <c r="D74" s="4"/>
      <c r="E74" s="42"/>
      <c r="F74" s="4"/>
    </row>
    <row r="75" spans="1:6" ht="11.25">
      <c r="A75" s="6"/>
      <c r="B75" s="4">
        <f>INDEX(MINVERSE($B$70:$C$71),1,1)</f>
        <v>0.6071428571428574</v>
      </c>
      <c r="C75" s="4">
        <f>INDEX(MINVERSE($B$70:$C$71),1,2)</f>
        <v>-0.1071428571428572</v>
      </c>
      <c r="D75" s="4"/>
      <c r="E75" s="42"/>
      <c r="F75" s="4"/>
    </row>
    <row r="76" spans="1:6" ht="11.25">
      <c r="A76" s="6"/>
      <c r="B76" s="4">
        <f>INDEX(MINVERSE($B$70:$C$71),2,1)</f>
        <v>-0.10714285714285719</v>
      </c>
      <c r="C76" s="4">
        <f>INDEX(MINVERSE($B$70:$C$71),2,2)</f>
        <v>0.02380952380952382</v>
      </c>
      <c r="D76" s="4"/>
      <c r="E76" s="42"/>
      <c r="F76" s="4"/>
    </row>
    <row r="77" spans="1:6" ht="11.25">
      <c r="A77" s="6"/>
      <c r="B77" s="4"/>
      <c r="C77" s="4"/>
      <c r="D77" s="4"/>
      <c r="E77" s="42"/>
      <c r="F77" s="4"/>
    </row>
    <row r="78" spans="1:6" ht="12" thickBot="1">
      <c r="A78" s="6" t="s">
        <v>143</v>
      </c>
      <c r="B78" s="16"/>
      <c r="C78" s="16"/>
      <c r="D78" s="4"/>
      <c r="E78" s="42"/>
      <c r="F78" s="4"/>
    </row>
    <row r="79" spans="1:6" ht="11.25">
      <c r="A79" s="18"/>
      <c r="B79" s="5" t="s">
        <v>144</v>
      </c>
      <c r="C79" s="86">
        <f>INDEX(MMULT($B$75:$C$76,$E$70:$E$71),1,1)</f>
        <v>341133.60714285704</v>
      </c>
      <c r="D79" s="4"/>
      <c r="E79" s="42"/>
      <c r="F79" s="4"/>
    </row>
    <row r="80" spans="1:6" ht="12" thickBot="1">
      <c r="A80" s="18"/>
      <c r="B80" s="23" t="s">
        <v>145</v>
      </c>
      <c r="C80" s="87">
        <f>INDEX(MMULT($B$75:$C$76,$E$70:$E$71),2,1)</f>
        <v>2901.7261904761544</v>
      </c>
      <c r="D80" s="4"/>
      <c r="E80" s="42"/>
      <c r="F80" s="4"/>
    </row>
    <row r="81" spans="1:6" ht="12" thickBot="1">
      <c r="A81" s="8"/>
      <c r="B81" s="9"/>
      <c r="C81" s="9"/>
      <c r="D81" s="9"/>
      <c r="E81" s="43"/>
      <c r="F81" s="4"/>
    </row>
    <row r="84" ht="11.25">
      <c r="A84" s="2" t="s">
        <v>146</v>
      </c>
    </row>
    <row r="85" ht="12" thickBot="1"/>
    <row r="86" spans="1:6" ht="11.25">
      <c r="A86" s="12" t="s">
        <v>138</v>
      </c>
      <c r="B86" s="94" t="s">
        <v>139</v>
      </c>
      <c r="C86" s="94"/>
      <c r="D86" s="94"/>
      <c r="E86" s="13"/>
      <c r="F86" s="27" t="s">
        <v>140</v>
      </c>
    </row>
    <row r="87" spans="1:6" ht="11.25">
      <c r="A87" s="6"/>
      <c r="B87" s="44"/>
      <c r="C87" s="44"/>
      <c r="D87" s="44"/>
      <c r="E87" s="4"/>
      <c r="F87" s="42"/>
    </row>
    <row r="88" spans="1:6" ht="11.25">
      <c r="A88" s="6"/>
      <c r="B88" s="4">
        <f>COUNT(A55:A62)</f>
        <v>8</v>
      </c>
      <c r="C88" s="41">
        <f>C63</f>
        <v>36</v>
      </c>
      <c r="D88" s="41">
        <f>D63</f>
        <v>204</v>
      </c>
      <c r="E88" s="4"/>
      <c r="F88" s="7">
        <f>B63</f>
        <v>2833531</v>
      </c>
    </row>
    <row r="89" spans="1:6" ht="11.25">
      <c r="A89" s="6"/>
      <c r="B89" s="41">
        <f>C63</f>
        <v>36</v>
      </c>
      <c r="C89" s="41">
        <f>D63</f>
        <v>204</v>
      </c>
      <c r="D89" s="41">
        <f>E63</f>
        <v>1296</v>
      </c>
      <c r="E89" s="4"/>
      <c r="F89" s="7">
        <f>G63</f>
        <v>12872762</v>
      </c>
    </row>
    <row r="90" spans="1:6" ht="11.25">
      <c r="A90" s="6"/>
      <c r="B90" s="41">
        <f>D63</f>
        <v>204</v>
      </c>
      <c r="C90" s="41">
        <f>E63</f>
        <v>1296</v>
      </c>
      <c r="D90" s="41">
        <f>F63</f>
        <v>8772</v>
      </c>
      <c r="E90" s="4"/>
      <c r="F90" s="7">
        <f>H63</f>
        <v>70452204</v>
      </c>
    </row>
    <row r="91" spans="1:6" ht="11.25">
      <c r="A91" s="6"/>
      <c r="B91" s="4"/>
      <c r="C91" s="4"/>
      <c r="D91" s="4"/>
      <c r="E91" s="4"/>
      <c r="F91" s="42"/>
    </row>
    <row r="92" spans="1:6" ht="11.25">
      <c r="A92" s="6"/>
      <c r="B92" s="95" t="s">
        <v>141</v>
      </c>
      <c r="C92" s="95"/>
      <c r="D92" s="95"/>
      <c r="E92" s="4"/>
      <c r="F92" s="42"/>
    </row>
    <row r="93" spans="1:6" ht="11.25">
      <c r="A93" s="6"/>
      <c r="B93" s="4"/>
      <c r="C93" s="4"/>
      <c r="D93" s="4"/>
      <c r="E93" s="4"/>
      <c r="F93" s="42"/>
    </row>
    <row r="94" spans="1:6" ht="11.25">
      <c r="A94" s="6"/>
      <c r="B94" s="4">
        <f>INDEX(MINVERSE($B$88:$D$90),1,1)</f>
        <v>1.9464285714285854</v>
      </c>
      <c r="C94" s="4">
        <f>INDEX(MINVERSE($B$88:$D$90),1,2)</f>
        <v>-0.9107142857142938</v>
      </c>
      <c r="D94" s="4">
        <f>INDEX(MINVERSE($B$88:$D$90),1,3)</f>
        <v>0.08928571428571516</v>
      </c>
      <c r="E94" s="4"/>
      <c r="F94" s="42"/>
    </row>
    <row r="95" spans="1:6" ht="11.25">
      <c r="A95" s="6"/>
      <c r="B95" s="4">
        <f>INDEX(MINVERSE($B$88:$D$90),2,1)</f>
        <v>-0.910714285714293</v>
      </c>
      <c r="C95" s="4">
        <f>INDEX(MINVERSE($B$88:$D$90),2,2)</f>
        <v>0.5059523809523852</v>
      </c>
      <c r="D95" s="4">
        <f>INDEX(MINVERSE($B$88:$D$90),2,3)</f>
        <v>-0.05357142857142902</v>
      </c>
      <c r="E95" s="4"/>
      <c r="F95" s="42"/>
    </row>
    <row r="96" spans="1:6" ht="11.25">
      <c r="A96" s="6"/>
      <c r="B96" s="4">
        <f>INDEX(MINVERSE($B$88:$D$90),3,1)</f>
        <v>0.08928571428571505</v>
      </c>
      <c r="C96" s="4">
        <f>INDEX(MINVERSE($B$88:$D$90),3,2)</f>
        <v>-0.053571428571429</v>
      </c>
      <c r="D96" s="4">
        <f>INDEX(MINVERSE($B$88:$D$90),3,3)</f>
        <v>0.005952380952380999</v>
      </c>
      <c r="E96" s="4"/>
      <c r="F96" s="42"/>
    </row>
    <row r="97" spans="1:6" ht="11.25">
      <c r="A97" s="6"/>
      <c r="B97" s="4"/>
      <c r="C97" s="4"/>
      <c r="D97" s="4"/>
      <c r="E97" s="4"/>
      <c r="F97" s="42"/>
    </row>
    <row r="98" spans="1:6" ht="12" thickBot="1">
      <c r="A98" s="6" t="s">
        <v>143</v>
      </c>
      <c r="B98" s="4"/>
      <c r="C98" s="4"/>
      <c r="D98" s="4"/>
      <c r="E98" s="4"/>
      <c r="F98" s="42"/>
    </row>
    <row r="99" spans="1:6" ht="11.25">
      <c r="A99" s="6"/>
      <c r="B99" s="5" t="s">
        <v>144</v>
      </c>
      <c r="C99" s="38">
        <f>INDEX(MMULT($B$94:$D$96,$F$88:$F$90),1,1)</f>
        <v>82232.80357142538</v>
      </c>
      <c r="D99" s="4"/>
      <c r="E99" s="4"/>
      <c r="F99" s="42"/>
    </row>
    <row r="100" spans="1:6" ht="11.25">
      <c r="A100" s="6"/>
      <c r="B100" s="18" t="s">
        <v>145</v>
      </c>
      <c r="C100" s="45">
        <f>INDEX(MMULT($B$94:$D$96,$F$88:$F$90),2,1)</f>
        <v>158242.2083333349</v>
      </c>
      <c r="D100" s="4"/>
      <c r="E100" s="4"/>
      <c r="F100" s="42"/>
    </row>
    <row r="101" spans="1:6" ht="12" thickBot="1">
      <c r="A101" s="6"/>
      <c r="B101" s="23" t="s">
        <v>148</v>
      </c>
      <c r="C101" s="39">
        <f>INDEX(MMULT($B$94:$D$96,$F$88:$F$90),3,1)</f>
        <v>-17260.053571428638</v>
      </c>
      <c r="D101" s="4"/>
      <c r="E101" s="4"/>
      <c r="F101" s="42"/>
    </row>
    <row r="102" spans="1:6" ht="12" thickBot="1">
      <c r="A102" s="8"/>
      <c r="B102" s="9"/>
      <c r="C102" s="9"/>
      <c r="D102" s="9"/>
      <c r="E102" s="9"/>
      <c r="F102" s="43"/>
    </row>
  </sheetData>
  <sheetProtection/>
  <mergeCells count="8">
    <mergeCell ref="B86:D86"/>
    <mergeCell ref="B92:D92"/>
    <mergeCell ref="B17:C17"/>
    <mergeCell ref="B22:C22"/>
    <mergeCell ref="B35:D35"/>
    <mergeCell ref="B41:D41"/>
    <mergeCell ref="B68:C68"/>
    <mergeCell ref="B73:C7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9"/>
  <sheetViews>
    <sheetView zoomScalePageLayoutView="0" workbookViewId="0" topLeftCell="B42">
      <selection activeCell="L87" sqref="L87"/>
    </sheetView>
  </sheetViews>
  <sheetFormatPr defaultColWidth="11.421875" defaultRowHeight="12.75"/>
  <cols>
    <col min="1" max="16384" width="11.421875" style="1" customWidth="1"/>
  </cols>
  <sheetData>
    <row r="1" ht="11.25">
      <c r="A1" s="2" t="s">
        <v>150</v>
      </c>
    </row>
    <row r="2" ht="12" thickBot="1"/>
    <row r="3" spans="1:12" ht="26.25" customHeight="1" thickBot="1">
      <c r="A3" s="46" t="s">
        <v>31</v>
      </c>
      <c r="B3" s="47" t="s">
        <v>3</v>
      </c>
      <c r="C3" s="47" t="s">
        <v>151</v>
      </c>
      <c r="D3" s="47" t="s">
        <v>152</v>
      </c>
      <c r="E3" s="48" t="s">
        <v>153</v>
      </c>
      <c r="H3" s="46" t="s">
        <v>31</v>
      </c>
      <c r="I3" s="47" t="s">
        <v>3</v>
      </c>
      <c r="J3" s="47" t="s">
        <v>151</v>
      </c>
      <c r="K3" s="47" t="s">
        <v>152</v>
      </c>
      <c r="L3" s="48" t="s">
        <v>153</v>
      </c>
    </row>
    <row r="4" spans="1:12" ht="11.25">
      <c r="A4" s="6" t="s">
        <v>32</v>
      </c>
      <c r="B4" s="41">
        <v>1944</v>
      </c>
      <c r="C4" s="41"/>
      <c r="D4" s="41"/>
      <c r="E4" s="7"/>
      <c r="H4" s="6" t="s">
        <v>173</v>
      </c>
      <c r="I4" s="7">
        <v>3885</v>
      </c>
      <c r="L4" s="27"/>
    </row>
    <row r="5" spans="1:12" ht="11.25">
      <c r="A5" s="6" t="s">
        <v>33</v>
      </c>
      <c r="B5" s="41">
        <v>2164</v>
      </c>
      <c r="C5" s="41"/>
      <c r="D5" s="41"/>
      <c r="E5" s="7"/>
      <c r="H5" s="6" t="s">
        <v>174</v>
      </c>
      <c r="I5" s="7">
        <v>6680</v>
      </c>
      <c r="L5" s="42"/>
    </row>
    <row r="6" spans="1:12" ht="11.25">
      <c r="A6" s="6" t="s">
        <v>34</v>
      </c>
      <c r="B6" s="41">
        <v>3203</v>
      </c>
      <c r="C6" s="41"/>
      <c r="D6" s="41"/>
      <c r="E6" s="7"/>
      <c r="H6" s="6" t="s">
        <v>175</v>
      </c>
      <c r="I6" s="7">
        <v>15531</v>
      </c>
      <c r="L6" s="42"/>
    </row>
    <row r="7" spans="1:12" ht="11.25">
      <c r="A7" s="6" t="s">
        <v>35</v>
      </c>
      <c r="B7" s="41">
        <v>6022</v>
      </c>
      <c r="C7" s="41"/>
      <c r="D7" s="41"/>
      <c r="E7" s="7"/>
      <c r="H7" s="6" t="s">
        <v>176</v>
      </c>
      <c r="I7" s="7">
        <v>8679</v>
      </c>
      <c r="L7" s="42"/>
    </row>
    <row r="8" spans="1:12" ht="11.25">
      <c r="A8" s="6" t="s">
        <v>36</v>
      </c>
      <c r="B8" s="41">
        <v>4249</v>
      </c>
      <c r="C8" s="41"/>
      <c r="D8" s="41"/>
      <c r="E8" s="7"/>
      <c r="H8" s="6" t="s">
        <v>177</v>
      </c>
      <c r="I8" s="7">
        <v>15887</v>
      </c>
      <c r="L8" s="42"/>
    </row>
    <row r="9" spans="1:12" ht="11.25">
      <c r="A9" s="6" t="s">
        <v>37</v>
      </c>
      <c r="B9" s="41">
        <v>4754</v>
      </c>
      <c r="C9" s="41">
        <f>SUM(B4:B14)/11</f>
        <v>6173</v>
      </c>
      <c r="D9" s="41"/>
      <c r="E9" s="7"/>
      <c r="H9" s="6" t="s">
        <v>178</v>
      </c>
      <c r="I9" s="7">
        <v>19877</v>
      </c>
      <c r="J9" s="41">
        <f>SUM(I4:I14)/11</f>
        <v>22428.909090909092</v>
      </c>
      <c r="K9" s="41"/>
      <c r="L9" s="7"/>
    </row>
    <row r="10" spans="1:12" ht="11.25">
      <c r="A10" s="6" t="s">
        <v>38</v>
      </c>
      <c r="B10" s="41">
        <v>10596</v>
      </c>
      <c r="C10" s="41">
        <f aca="true" t="shared" si="0" ref="C10:C73">SUM(B5:B15)/11</f>
        <v>6348.090909090909</v>
      </c>
      <c r="D10" s="41">
        <f>SUM(B4:B16)/13</f>
        <v>5754.846153846154</v>
      </c>
      <c r="E10" s="7">
        <f>SUM(C10:D10)/2</f>
        <v>6051.468531468532</v>
      </c>
      <c r="H10" s="6" t="s">
        <v>179</v>
      </c>
      <c r="I10" s="7">
        <v>39014</v>
      </c>
      <c r="J10" s="41">
        <f aca="true" t="shared" si="1" ref="J10:J73">SUM(I5:I15)/11</f>
        <v>23206</v>
      </c>
      <c r="K10" s="41">
        <f>SUM(I4:I16)/13</f>
        <v>20310.30769230769</v>
      </c>
      <c r="L10" s="7">
        <f>SUM(J10:K10)/2</f>
        <v>21758.153846153844</v>
      </c>
    </row>
    <row r="11" spans="1:12" ht="11.25">
      <c r="A11" s="6" t="s">
        <v>39</v>
      </c>
      <c r="B11" s="41">
        <v>19217</v>
      </c>
      <c r="C11" s="41">
        <f t="shared" si="0"/>
        <v>6427.727272727273</v>
      </c>
      <c r="D11" s="41">
        <f aca="true" t="shared" si="2" ref="D11:D74">SUM(B5:B17)/13</f>
        <v>5869.2307692307695</v>
      </c>
      <c r="E11" s="7">
        <f aca="true" t="shared" si="3" ref="E11:E74">SUM(C11:D11)/2</f>
        <v>6148.479020979021</v>
      </c>
      <c r="H11" s="6" t="s">
        <v>180</v>
      </c>
      <c r="I11" s="7">
        <v>80081</v>
      </c>
      <c r="J11" s="41">
        <f t="shared" si="1"/>
        <v>23042.636363636364</v>
      </c>
      <c r="K11" s="41">
        <f aca="true" t="shared" si="4" ref="K11:K74">SUM(I5:I17)/13</f>
        <v>20493.846153846152</v>
      </c>
      <c r="L11" s="7">
        <f aca="true" t="shared" si="5" ref="L11:L74">SUM(J11:K11)/2</f>
        <v>21768.24125874126</v>
      </c>
    </row>
    <row r="12" spans="1:12" ht="11.25">
      <c r="A12" s="6" t="s">
        <v>40</v>
      </c>
      <c r="B12" s="41">
        <v>7372</v>
      </c>
      <c r="C12" s="41">
        <f t="shared" si="0"/>
        <v>6448.454545454545</v>
      </c>
      <c r="D12" s="41">
        <f t="shared" si="2"/>
        <v>6346.153846153846</v>
      </c>
      <c r="E12" s="7">
        <f t="shared" si="3"/>
        <v>6397.304195804196</v>
      </c>
      <c r="H12" s="6" t="s">
        <v>181</v>
      </c>
      <c r="I12" s="7">
        <v>28708</v>
      </c>
      <c r="J12" s="41">
        <f t="shared" si="1"/>
        <v>22200.81818181818</v>
      </c>
      <c r="K12" s="41">
        <f t="shared" si="4"/>
        <v>20835</v>
      </c>
      <c r="L12" s="7">
        <f t="shared" si="5"/>
        <v>21517.90909090909</v>
      </c>
    </row>
    <row r="13" spans="1:12" ht="11.25">
      <c r="A13" s="6" t="s">
        <v>41</v>
      </c>
      <c r="B13" s="41">
        <v>4577</v>
      </c>
      <c r="C13" s="41">
        <f t="shared" si="0"/>
        <v>6661.363636363636</v>
      </c>
      <c r="D13" s="41">
        <f t="shared" si="2"/>
        <v>6387.615384615385</v>
      </c>
      <c r="E13" s="7">
        <f t="shared" si="3"/>
        <v>6524.48951048951</v>
      </c>
      <c r="H13" s="6" t="s">
        <v>182</v>
      </c>
      <c r="I13" s="7">
        <v>16129</v>
      </c>
      <c r="J13" s="41">
        <f t="shared" si="1"/>
        <v>22422.272727272728</v>
      </c>
      <c r="K13" s="41">
        <f t="shared" si="4"/>
        <v>21347.30769230769</v>
      </c>
      <c r="L13" s="7">
        <f t="shared" si="5"/>
        <v>21884.79020979021</v>
      </c>
    </row>
    <row r="14" spans="1:12" ht="11.25">
      <c r="A14" s="6" t="s">
        <v>42</v>
      </c>
      <c r="B14" s="41">
        <v>3805</v>
      </c>
      <c r="C14" s="41">
        <f t="shared" si="0"/>
        <v>6615.272727272727</v>
      </c>
      <c r="D14" s="41">
        <f t="shared" si="2"/>
        <v>6374.076923076923</v>
      </c>
      <c r="E14" s="7">
        <f t="shared" si="3"/>
        <v>6494.674825174825</v>
      </c>
      <c r="H14" s="6" t="s">
        <v>183</v>
      </c>
      <c r="I14" s="7">
        <v>12247</v>
      </c>
      <c r="J14" s="41">
        <f t="shared" si="1"/>
        <v>22995.363636363636</v>
      </c>
      <c r="K14" s="41">
        <f t="shared" si="4"/>
        <v>22412.69230769231</v>
      </c>
      <c r="L14" s="7">
        <f t="shared" si="5"/>
        <v>22704.027972027972</v>
      </c>
    </row>
    <row r="15" spans="1:12" ht="11.25">
      <c r="A15" s="6" t="s">
        <v>43</v>
      </c>
      <c r="B15" s="41">
        <v>3870</v>
      </c>
      <c r="C15" s="41">
        <f t="shared" si="0"/>
        <v>6714.545454545455</v>
      </c>
      <c r="D15" s="41">
        <f t="shared" si="2"/>
        <v>6484.461538461538</v>
      </c>
      <c r="E15" s="7">
        <f t="shared" si="3"/>
        <v>6599.5034965034965</v>
      </c>
      <c r="H15" s="6" t="s">
        <v>184</v>
      </c>
      <c r="I15" s="7">
        <v>12433</v>
      </c>
      <c r="J15" s="41">
        <f t="shared" si="1"/>
        <v>23236.454545454544</v>
      </c>
      <c r="K15" s="41">
        <f t="shared" si="4"/>
        <v>23090.615384615383</v>
      </c>
      <c r="L15" s="7">
        <f t="shared" si="5"/>
        <v>23163.534965034964</v>
      </c>
    </row>
    <row r="16" spans="1:12" ht="11.25">
      <c r="A16" s="6" t="s">
        <v>44</v>
      </c>
      <c r="B16" s="41">
        <v>3040</v>
      </c>
      <c r="C16" s="41">
        <f t="shared" si="0"/>
        <v>6268</v>
      </c>
      <c r="D16" s="41">
        <f t="shared" si="2"/>
        <v>7076</v>
      </c>
      <c r="E16" s="7">
        <f t="shared" si="3"/>
        <v>6672</v>
      </c>
      <c r="H16" s="6" t="s">
        <v>185</v>
      </c>
      <c r="I16" s="7">
        <v>4883</v>
      </c>
      <c r="J16" s="41">
        <f t="shared" si="1"/>
        <v>21935.18181818182</v>
      </c>
      <c r="K16" s="41">
        <f t="shared" si="4"/>
        <v>25353.53846153846</v>
      </c>
      <c r="L16" s="7">
        <f t="shared" si="5"/>
        <v>23644.36013986014</v>
      </c>
    </row>
    <row r="17" spans="1:12" ht="11.25">
      <c r="A17" s="6" t="s">
        <v>45</v>
      </c>
      <c r="B17" s="41">
        <v>3431</v>
      </c>
      <c r="C17" s="41">
        <f t="shared" si="0"/>
        <v>5652.272727272727</v>
      </c>
      <c r="D17" s="41">
        <f t="shared" si="2"/>
        <v>8069.461538461538</v>
      </c>
      <c r="E17" s="7">
        <f t="shared" si="3"/>
        <v>6860.867132867133</v>
      </c>
      <c r="H17" s="6" t="s">
        <v>186</v>
      </c>
      <c r="I17" s="7">
        <v>6271</v>
      </c>
      <c r="J17" s="41">
        <f t="shared" si="1"/>
        <v>19136.454545454544</v>
      </c>
      <c r="K17" s="41">
        <f t="shared" si="4"/>
        <v>29273.53846153846</v>
      </c>
      <c r="L17" s="7">
        <f t="shared" si="5"/>
        <v>24204.996503496503</v>
      </c>
    </row>
    <row r="18" spans="1:12" ht="11.25">
      <c r="A18" s="6" t="s">
        <v>46</v>
      </c>
      <c r="B18" s="41">
        <v>8364</v>
      </c>
      <c r="C18" s="41">
        <f t="shared" si="0"/>
        <v>7119.454545454545</v>
      </c>
      <c r="D18" s="41">
        <f t="shared" si="2"/>
        <v>7376.076923076923</v>
      </c>
      <c r="E18" s="7">
        <f t="shared" si="3"/>
        <v>7247.765734265734</v>
      </c>
      <c r="H18" s="6" t="s">
        <v>187</v>
      </c>
      <c r="I18" s="7">
        <v>11115</v>
      </c>
      <c r="J18" s="41">
        <f t="shared" si="1"/>
        <v>24706.090909090908</v>
      </c>
      <c r="K18" s="41">
        <f t="shared" si="4"/>
        <v>25811.30769230769</v>
      </c>
      <c r="L18" s="7">
        <f t="shared" si="5"/>
        <v>25258.6993006993</v>
      </c>
    </row>
    <row r="19" spans="1:12" ht="11.25">
      <c r="A19" s="6" t="s">
        <v>47</v>
      </c>
      <c r="B19" s="41">
        <v>3742</v>
      </c>
      <c r="C19" s="41">
        <f t="shared" si="0"/>
        <v>7630.909090909091</v>
      </c>
      <c r="D19" s="41">
        <f t="shared" si="2"/>
        <v>7266.461538461538</v>
      </c>
      <c r="E19" s="7">
        <f t="shared" si="3"/>
        <v>7448.685314685315</v>
      </c>
      <c r="H19" s="6" t="s">
        <v>188</v>
      </c>
      <c r="I19" s="7">
        <v>22191</v>
      </c>
      <c r="J19" s="41">
        <f t="shared" si="1"/>
        <v>26428.18181818182</v>
      </c>
      <c r="K19" s="41">
        <f t="shared" si="4"/>
        <v>25058.23076923077</v>
      </c>
      <c r="L19" s="7">
        <f t="shared" si="5"/>
        <v>25743.206293706295</v>
      </c>
    </row>
    <row r="20" spans="1:12" ht="11.25">
      <c r="A20" s="6" t="s">
        <v>48</v>
      </c>
      <c r="B20" s="41">
        <v>5846</v>
      </c>
      <c r="C20" s="41">
        <f t="shared" si="0"/>
        <v>7825.636363636364</v>
      </c>
      <c r="D20" s="41">
        <f t="shared" si="2"/>
        <v>7234</v>
      </c>
      <c r="E20" s="7">
        <f t="shared" si="3"/>
        <v>7529.818181818182</v>
      </c>
      <c r="H20" s="6" t="s">
        <v>189</v>
      </c>
      <c r="I20" s="7">
        <v>22529</v>
      </c>
      <c r="J20" s="41">
        <f t="shared" si="1"/>
        <v>27034.636363636364</v>
      </c>
      <c r="K20" s="41">
        <f t="shared" si="4"/>
        <v>24610.76923076923</v>
      </c>
      <c r="L20" s="7">
        <f t="shared" si="5"/>
        <v>25822.702797202797</v>
      </c>
    </row>
    <row r="21" spans="1:12" ht="11.25">
      <c r="A21" s="6" t="s">
        <v>49</v>
      </c>
      <c r="B21" s="41">
        <v>5684</v>
      </c>
      <c r="C21" s="41">
        <f t="shared" si="0"/>
        <v>7851.545454545455</v>
      </c>
      <c r="D21" s="41">
        <f t="shared" si="2"/>
        <v>7400.7692307692305</v>
      </c>
      <c r="E21" s="7">
        <f t="shared" si="3"/>
        <v>7626.157342657343</v>
      </c>
      <c r="H21" s="6" t="s">
        <v>190</v>
      </c>
      <c r="I21" s="7">
        <v>24700</v>
      </c>
      <c r="J21" s="41">
        <f t="shared" si="1"/>
        <v>26841.81818181818</v>
      </c>
      <c r="K21" s="41">
        <f t="shared" si="4"/>
        <v>24670.615384615383</v>
      </c>
      <c r="L21" s="7">
        <f t="shared" si="5"/>
        <v>25756.216783216783</v>
      </c>
    </row>
    <row r="22" spans="1:12" ht="11.25">
      <c r="A22" s="6" t="s">
        <v>50</v>
      </c>
      <c r="B22" s="41">
        <v>12444</v>
      </c>
      <c r="C22" s="41">
        <f t="shared" si="0"/>
        <v>8118.181818181818</v>
      </c>
      <c r="D22" s="41">
        <f t="shared" si="2"/>
        <v>7350.461538461538</v>
      </c>
      <c r="E22" s="7">
        <f t="shared" si="3"/>
        <v>7734.321678321678</v>
      </c>
      <c r="H22" s="6" t="s">
        <v>191</v>
      </c>
      <c r="I22" s="7">
        <v>49295</v>
      </c>
      <c r="J22" s="41">
        <f t="shared" si="1"/>
        <v>27582</v>
      </c>
      <c r="K22" s="41">
        <f t="shared" si="4"/>
        <v>24157.615384615383</v>
      </c>
      <c r="L22" s="7">
        <f t="shared" si="5"/>
        <v>25869.80769230769</v>
      </c>
    </row>
    <row r="23" spans="1:12" ht="11.25">
      <c r="A23" s="6" t="s">
        <v>51</v>
      </c>
      <c r="B23" s="41">
        <v>23511</v>
      </c>
      <c r="C23" s="41">
        <f t="shared" si="0"/>
        <v>8098.636363636364</v>
      </c>
      <c r="D23" s="41">
        <f t="shared" si="2"/>
        <v>7427.538461538462</v>
      </c>
      <c r="E23" s="7">
        <f t="shared" si="3"/>
        <v>7763.0874125874125</v>
      </c>
      <c r="H23" s="6" t="s">
        <v>192</v>
      </c>
      <c r="I23" s="7">
        <v>89974</v>
      </c>
      <c r="J23" s="41">
        <f t="shared" si="1"/>
        <v>27535.909090909092</v>
      </c>
      <c r="K23" s="41">
        <f t="shared" si="4"/>
        <v>24428.615384615383</v>
      </c>
      <c r="L23" s="7">
        <f t="shared" si="5"/>
        <v>25982.26223776224</v>
      </c>
    </row>
    <row r="24" spans="1:12" ht="11.25">
      <c r="A24" s="6" t="s">
        <v>52</v>
      </c>
      <c r="B24" s="41">
        <v>10203</v>
      </c>
      <c r="C24" s="41">
        <f t="shared" si="0"/>
        <v>7705.727272727273</v>
      </c>
      <c r="D24" s="41">
        <f t="shared" si="2"/>
        <v>7613</v>
      </c>
      <c r="E24" s="7">
        <f t="shared" si="3"/>
        <v>7659.363636363636</v>
      </c>
      <c r="H24" s="6" t="s">
        <v>193</v>
      </c>
      <c r="I24" s="7">
        <v>35072</v>
      </c>
      <c r="J24" s="41">
        <f t="shared" si="1"/>
        <v>27289.636363636364</v>
      </c>
      <c r="K24" s="41">
        <f t="shared" si="4"/>
        <v>25089.76923076923</v>
      </c>
      <c r="L24" s="7">
        <f t="shared" si="5"/>
        <v>26189.702797202797</v>
      </c>
    </row>
    <row r="25" spans="1:12" ht="11.25">
      <c r="A25" s="6" t="s">
        <v>53</v>
      </c>
      <c r="B25" s="41">
        <v>5947</v>
      </c>
      <c r="C25" s="41">
        <f t="shared" si="0"/>
        <v>7896.636363636364</v>
      </c>
      <c r="D25" s="41">
        <f t="shared" si="2"/>
        <v>7736.692307692308</v>
      </c>
      <c r="E25" s="7">
        <f t="shared" si="3"/>
        <v>7816.664335664336</v>
      </c>
      <c r="H25" s="6" t="s">
        <v>194</v>
      </c>
      <c r="I25" s="7">
        <v>18918</v>
      </c>
      <c r="J25" s="41">
        <f t="shared" si="1"/>
        <v>26623.727272727272</v>
      </c>
      <c r="K25" s="41">
        <f t="shared" si="4"/>
        <v>25994</v>
      </c>
      <c r="L25" s="7">
        <f t="shared" si="5"/>
        <v>26308.863636363636</v>
      </c>
    </row>
    <row r="26" spans="1:12" ht="11.25">
      <c r="A26" s="6" t="s">
        <v>54</v>
      </c>
      <c r="B26" s="41">
        <v>4155</v>
      </c>
      <c r="C26" s="41">
        <f t="shared" si="0"/>
        <v>8271.727272727272</v>
      </c>
      <c r="D26" s="41">
        <f t="shared" si="2"/>
        <v>8067.153846153846</v>
      </c>
      <c r="E26" s="7">
        <f t="shared" si="3"/>
        <v>8169.440559440559</v>
      </c>
      <c r="H26" s="6" t="s">
        <v>195</v>
      </c>
      <c r="I26" s="7">
        <v>10312</v>
      </c>
      <c r="J26" s="41">
        <f t="shared" si="1"/>
        <v>26654.727272727272</v>
      </c>
      <c r="K26" s="41">
        <f t="shared" si="4"/>
        <v>26255.76923076923</v>
      </c>
      <c r="L26" s="7">
        <f t="shared" si="5"/>
        <v>26455.24825174825</v>
      </c>
    </row>
    <row r="27" spans="1:12" ht="11.25">
      <c r="A27" s="6" t="s">
        <v>55</v>
      </c>
      <c r="B27" s="41">
        <v>5973</v>
      </c>
      <c r="C27" s="41">
        <f t="shared" si="0"/>
        <v>8485.727272727272</v>
      </c>
      <c r="D27" s="41">
        <f t="shared" si="2"/>
        <v>8151.076923076923</v>
      </c>
      <c r="E27" s="7">
        <f t="shared" si="3"/>
        <v>8318.402097902097</v>
      </c>
      <c r="H27" s="6" t="s">
        <v>196</v>
      </c>
      <c r="I27" s="7">
        <v>13025</v>
      </c>
      <c r="J27" s="41">
        <f t="shared" si="1"/>
        <v>26736</v>
      </c>
      <c r="K27" s="41">
        <f t="shared" si="4"/>
        <v>26910.23076923077</v>
      </c>
      <c r="L27" s="7">
        <f t="shared" si="5"/>
        <v>26823.115384615383</v>
      </c>
    </row>
    <row r="28" spans="1:12" ht="11.25">
      <c r="A28" s="6" t="s">
        <v>56</v>
      </c>
      <c r="B28" s="41">
        <v>3216</v>
      </c>
      <c r="C28" s="41">
        <f t="shared" si="0"/>
        <v>7985.090909090909</v>
      </c>
      <c r="D28" s="41">
        <f t="shared" si="2"/>
        <v>9097.538461538461</v>
      </c>
      <c r="E28" s="7">
        <f t="shared" si="3"/>
        <v>8541.314685314685</v>
      </c>
      <c r="H28" s="6" t="s">
        <v>197</v>
      </c>
      <c r="I28" s="7">
        <v>5764</v>
      </c>
      <c r="J28" s="41">
        <f t="shared" si="1"/>
        <v>25076.18181818182</v>
      </c>
      <c r="K28" s="41">
        <f t="shared" si="4"/>
        <v>29446.76923076923</v>
      </c>
      <c r="L28" s="7">
        <f t="shared" si="5"/>
        <v>27261.475524475525</v>
      </c>
    </row>
    <row r="29" spans="1:12" ht="11.25">
      <c r="A29" s="6" t="s">
        <v>57</v>
      </c>
      <c r="B29" s="41">
        <v>4042</v>
      </c>
      <c r="C29" s="41">
        <f t="shared" si="0"/>
        <v>7483</v>
      </c>
      <c r="D29" s="41">
        <f t="shared" si="2"/>
        <v>10898.76923076923</v>
      </c>
      <c r="E29" s="7">
        <f t="shared" si="3"/>
        <v>9190.884615384615</v>
      </c>
      <c r="H29" s="6" t="s">
        <v>198</v>
      </c>
      <c r="I29" s="7">
        <v>8406</v>
      </c>
      <c r="J29" s="41">
        <f t="shared" si="1"/>
        <v>22139.909090909092</v>
      </c>
      <c r="K29" s="41">
        <f t="shared" si="4"/>
        <v>33383</v>
      </c>
      <c r="L29" s="7">
        <f t="shared" si="5"/>
        <v>27761.454545454544</v>
      </c>
    </row>
    <row r="30" spans="1:12" ht="11.25">
      <c r="A30" s="6" t="s">
        <v>58</v>
      </c>
      <c r="B30" s="41">
        <v>5842</v>
      </c>
      <c r="C30" s="41">
        <f t="shared" si="0"/>
        <v>9815.454545454546</v>
      </c>
      <c r="D30" s="41">
        <f t="shared" si="2"/>
        <v>10211.153846153846</v>
      </c>
      <c r="E30" s="7">
        <f t="shared" si="3"/>
        <v>10013.304195804196</v>
      </c>
      <c r="H30" s="6" t="s">
        <v>199</v>
      </c>
      <c r="I30" s="7">
        <v>14866</v>
      </c>
      <c r="J30" s="41">
        <f t="shared" si="1"/>
        <v>28084.81818181818</v>
      </c>
      <c r="K30" s="41">
        <f t="shared" si="4"/>
        <v>29588.46153846154</v>
      </c>
      <c r="L30" s="7">
        <f t="shared" si="5"/>
        <v>28836.63986013986</v>
      </c>
    </row>
    <row r="31" spans="1:12" ht="11.25">
      <c r="A31" s="6" t="s">
        <v>59</v>
      </c>
      <c r="B31" s="41">
        <v>9972</v>
      </c>
      <c r="C31" s="41">
        <f t="shared" si="0"/>
        <v>10599.545454545454</v>
      </c>
      <c r="D31" s="41">
        <f t="shared" si="2"/>
        <v>10224.76923076923</v>
      </c>
      <c r="E31" s="7">
        <f t="shared" si="3"/>
        <v>10412.157342657341</v>
      </c>
      <c r="H31" s="6" t="s">
        <v>200</v>
      </c>
      <c r="I31" s="7">
        <v>22870</v>
      </c>
      <c r="J31" s="41">
        <f t="shared" si="1"/>
        <v>30060</v>
      </c>
      <c r="K31" s="41">
        <f t="shared" si="4"/>
        <v>29009.615384615383</v>
      </c>
      <c r="L31" s="7">
        <f t="shared" si="5"/>
        <v>29534.80769230769</v>
      </c>
    </row>
    <row r="32" spans="1:12" ht="11.25">
      <c r="A32" s="6" t="s">
        <v>60</v>
      </c>
      <c r="B32" s="41">
        <v>8038</v>
      </c>
      <c r="C32" s="41">
        <f t="shared" si="0"/>
        <v>11165.454545454546</v>
      </c>
      <c r="D32" s="41">
        <f t="shared" si="2"/>
        <v>10190.076923076924</v>
      </c>
      <c r="E32" s="7">
        <f t="shared" si="3"/>
        <v>10677.765734265735</v>
      </c>
      <c r="H32" s="6" t="s">
        <v>201</v>
      </c>
      <c r="I32" s="7">
        <v>25594</v>
      </c>
      <c r="J32" s="41">
        <f t="shared" si="1"/>
        <v>31626.81818181818</v>
      </c>
      <c r="K32" s="41">
        <f t="shared" si="4"/>
        <v>28528.69230769231</v>
      </c>
      <c r="L32" s="7">
        <f t="shared" si="5"/>
        <v>30077.755244755244</v>
      </c>
    </row>
    <row r="33" spans="1:12" ht="11.25">
      <c r="A33" s="6" t="s">
        <v>61</v>
      </c>
      <c r="B33" s="41">
        <v>6937</v>
      </c>
      <c r="C33" s="41">
        <f t="shared" si="0"/>
        <v>11122.09090909091</v>
      </c>
      <c r="D33" s="41">
        <f t="shared" si="2"/>
        <v>10572.307692307691</v>
      </c>
      <c r="E33" s="7">
        <f t="shared" si="3"/>
        <v>10847.1993006993</v>
      </c>
      <c r="H33" s="6" t="s">
        <v>202</v>
      </c>
      <c r="I33" s="7">
        <v>31037</v>
      </c>
      <c r="J33" s="41">
        <f t="shared" si="1"/>
        <v>31594.18181818182</v>
      </c>
      <c r="K33" s="41">
        <f t="shared" si="4"/>
        <v>28866</v>
      </c>
      <c r="L33" s="7">
        <f t="shared" si="5"/>
        <v>30230.09090909091</v>
      </c>
    </row>
    <row r="34" spans="1:12" ht="11.25">
      <c r="A34" s="6" t="s">
        <v>62</v>
      </c>
      <c r="B34" s="41">
        <v>17988</v>
      </c>
      <c r="C34" s="41">
        <f t="shared" si="0"/>
        <v>11659.181818181818</v>
      </c>
      <c r="D34" s="41">
        <f t="shared" si="2"/>
        <v>10507.384615384615</v>
      </c>
      <c r="E34" s="7">
        <f t="shared" si="3"/>
        <v>11083.283216783217</v>
      </c>
      <c r="H34" s="6" t="s">
        <v>203</v>
      </c>
      <c r="I34" s="7">
        <v>57675</v>
      </c>
      <c r="J34" s="41">
        <f t="shared" si="1"/>
        <v>32406.272727272728</v>
      </c>
      <c r="K34" s="41">
        <f t="shared" si="4"/>
        <v>28439.53846153846</v>
      </c>
      <c r="L34" s="7">
        <f t="shared" si="5"/>
        <v>30422.905594405594</v>
      </c>
    </row>
    <row r="35" spans="1:12" ht="11.25">
      <c r="A35" s="6" t="s">
        <v>63</v>
      </c>
      <c r="B35" s="41">
        <v>35860</v>
      </c>
      <c r="C35" s="41">
        <f t="shared" si="0"/>
        <v>11758</v>
      </c>
      <c r="D35" s="41">
        <f t="shared" si="2"/>
        <v>10698.307692307691</v>
      </c>
      <c r="E35" s="7">
        <f t="shared" si="3"/>
        <v>11228.153846153846</v>
      </c>
      <c r="H35" s="6" t="s">
        <v>204</v>
      </c>
      <c r="I35" s="7">
        <v>100466</v>
      </c>
      <c r="J35" s="41">
        <f t="shared" si="1"/>
        <v>32322.18181818182</v>
      </c>
      <c r="K35" s="41">
        <f t="shared" si="4"/>
        <v>28664.23076923077</v>
      </c>
      <c r="L35" s="7">
        <f t="shared" si="5"/>
        <v>30493.206293706295</v>
      </c>
    </row>
    <row r="36" spans="1:12" ht="11.25">
      <c r="A36" s="6" t="s">
        <v>64</v>
      </c>
      <c r="B36" s="41">
        <v>14572</v>
      </c>
      <c r="C36" s="41">
        <f t="shared" si="0"/>
        <v>11744.90909090909</v>
      </c>
      <c r="D36" s="41">
        <f t="shared" si="2"/>
        <v>11227.461538461539</v>
      </c>
      <c r="E36" s="7">
        <f t="shared" si="3"/>
        <v>11486.185314685314</v>
      </c>
      <c r="H36" s="6" t="s">
        <v>205</v>
      </c>
      <c r="I36" s="7">
        <v>40645</v>
      </c>
      <c r="J36" s="41">
        <f t="shared" si="1"/>
        <v>31760.272727272728</v>
      </c>
      <c r="K36" s="41">
        <f t="shared" si="4"/>
        <v>29877.30769230769</v>
      </c>
      <c r="L36" s="7">
        <f t="shared" si="5"/>
        <v>30818.79020979021</v>
      </c>
    </row>
    <row r="37" spans="1:12" ht="11.25">
      <c r="A37" s="6" t="s">
        <v>65</v>
      </c>
      <c r="B37" s="41">
        <v>10380</v>
      </c>
      <c r="C37" s="41">
        <f t="shared" si="0"/>
        <v>11831.181818181818</v>
      </c>
      <c r="D37" s="41">
        <f t="shared" si="2"/>
        <v>11761.307692307691</v>
      </c>
      <c r="E37" s="7">
        <f t="shared" si="3"/>
        <v>11796.244755244756</v>
      </c>
      <c r="H37" s="6" t="s">
        <v>206</v>
      </c>
      <c r="I37" s="7">
        <v>27547</v>
      </c>
      <c r="J37" s="41">
        <f t="shared" si="1"/>
        <v>31879</v>
      </c>
      <c r="K37" s="41">
        <f t="shared" si="4"/>
        <v>29945.076923076922</v>
      </c>
      <c r="L37" s="7">
        <f t="shared" si="5"/>
        <v>30912.03846153846</v>
      </c>
    </row>
    <row r="38" spans="1:12" ht="11.25">
      <c r="A38" s="6" t="s">
        <v>66</v>
      </c>
      <c r="B38" s="41">
        <v>5496</v>
      </c>
      <c r="C38" s="41">
        <f t="shared" si="0"/>
        <v>12262.454545454546</v>
      </c>
      <c r="D38" s="41">
        <f t="shared" si="2"/>
        <v>11971</v>
      </c>
      <c r="E38" s="7">
        <f t="shared" si="3"/>
        <v>12116.727272727272</v>
      </c>
      <c r="H38" s="6" t="s">
        <v>207</v>
      </c>
      <c r="I38" s="7">
        <v>12666</v>
      </c>
      <c r="J38" s="41">
        <f t="shared" si="1"/>
        <v>30983.81818181818</v>
      </c>
      <c r="K38" s="41">
        <f t="shared" si="4"/>
        <v>30306.46153846154</v>
      </c>
      <c r="L38" s="7">
        <f t="shared" si="5"/>
        <v>30645.13986013986</v>
      </c>
    </row>
    <row r="39" spans="1:12" ht="11.25">
      <c r="A39" s="6" t="s">
        <v>67</v>
      </c>
      <c r="B39" s="41">
        <v>9124</v>
      </c>
      <c r="C39" s="41">
        <f t="shared" si="0"/>
        <v>12786.181818181818</v>
      </c>
      <c r="D39" s="41">
        <f t="shared" si="2"/>
        <v>12387.76923076923</v>
      </c>
      <c r="E39" s="7">
        <f t="shared" si="3"/>
        <v>12586.975524475525</v>
      </c>
      <c r="H39" s="6" t="s">
        <v>208</v>
      </c>
      <c r="I39" s="7">
        <v>14697</v>
      </c>
      <c r="J39" s="41">
        <f t="shared" si="1"/>
        <v>30668.454545454544</v>
      </c>
      <c r="K39" s="41">
        <f t="shared" si="4"/>
        <v>31213.384615384617</v>
      </c>
      <c r="L39" s="7">
        <f t="shared" si="5"/>
        <v>30940.91958041958</v>
      </c>
    </row>
    <row r="40" spans="1:12" ht="11.25">
      <c r="A40" s="6" t="s">
        <v>68</v>
      </c>
      <c r="B40" s="41">
        <v>5129</v>
      </c>
      <c r="C40" s="41">
        <f t="shared" si="0"/>
        <v>12374.181818181818</v>
      </c>
      <c r="D40" s="41">
        <f t="shared" si="2"/>
        <v>13752.538461538461</v>
      </c>
      <c r="E40" s="7">
        <f t="shared" si="3"/>
        <v>13063.360139860139</v>
      </c>
      <c r="H40" s="6" t="s">
        <v>209</v>
      </c>
      <c r="I40" s="7">
        <v>7481</v>
      </c>
      <c r="J40" s="41">
        <f t="shared" si="1"/>
        <v>28823.81818181818</v>
      </c>
      <c r="K40" s="41">
        <f t="shared" si="4"/>
        <v>34552.92307692308</v>
      </c>
      <c r="L40" s="7">
        <f t="shared" si="5"/>
        <v>31688.370629370627</v>
      </c>
    </row>
    <row r="41" spans="1:12" ht="11.25">
      <c r="A41" s="6" t="s">
        <v>69</v>
      </c>
      <c r="B41" s="41">
        <v>5698</v>
      </c>
      <c r="C41" s="41">
        <f t="shared" si="0"/>
        <v>11357.727272727272</v>
      </c>
      <c r="D41" s="41">
        <f t="shared" si="2"/>
        <v>15621.076923076924</v>
      </c>
      <c r="E41" s="7">
        <f t="shared" si="3"/>
        <v>13489.402097902097</v>
      </c>
      <c r="H41" s="6" t="s">
        <v>210</v>
      </c>
      <c r="I41" s="7">
        <v>8685</v>
      </c>
      <c r="J41" s="41">
        <f t="shared" si="1"/>
        <v>26458.81818181818</v>
      </c>
      <c r="K41" s="41">
        <f t="shared" si="4"/>
        <v>39269.846153846156</v>
      </c>
      <c r="L41" s="7">
        <f t="shared" si="5"/>
        <v>32864.332167832166</v>
      </c>
    </row>
    <row r="42" spans="1:12" ht="11.25">
      <c r="A42" s="6" t="s">
        <v>70</v>
      </c>
      <c r="B42" s="41">
        <v>10921</v>
      </c>
      <c r="C42" s="41">
        <f t="shared" si="0"/>
        <v>13876.545454545454</v>
      </c>
      <c r="D42" s="41">
        <f t="shared" si="2"/>
        <v>14454.384615384615</v>
      </c>
      <c r="E42" s="7">
        <f t="shared" si="3"/>
        <v>14165.465034965035</v>
      </c>
      <c r="H42" s="6" t="s">
        <v>211</v>
      </c>
      <c r="I42" s="7">
        <v>24176</v>
      </c>
      <c r="J42" s="41">
        <f t="shared" si="1"/>
        <v>33581.545454545456</v>
      </c>
      <c r="K42" s="41">
        <f t="shared" si="4"/>
        <v>35429.769230769234</v>
      </c>
      <c r="L42" s="7">
        <f t="shared" si="5"/>
        <v>34505.657342657345</v>
      </c>
    </row>
    <row r="43" spans="1:12" ht="11.25">
      <c r="A43" s="6" t="s">
        <v>71</v>
      </c>
      <c r="B43" s="41">
        <v>12782</v>
      </c>
      <c r="C43" s="41">
        <f t="shared" si="0"/>
        <v>14814.09090909091</v>
      </c>
      <c r="D43" s="41">
        <f t="shared" si="2"/>
        <v>14610.461538461539</v>
      </c>
      <c r="E43" s="7">
        <f t="shared" si="3"/>
        <v>14712.276223776225</v>
      </c>
      <c r="H43" s="6" t="s">
        <v>212</v>
      </c>
      <c r="I43" s="7">
        <v>15747</v>
      </c>
      <c r="J43" s="41">
        <f t="shared" si="1"/>
        <v>35672.27272727273</v>
      </c>
      <c r="K43" s="41">
        <f t="shared" si="4"/>
        <v>34840.92307692308</v>
      </c>
      <c r="L43" s="7">
        <f t="shared" si="5"/>
        <v>35256.5979020979</v>
      </c>
    </row>
    <row r="44" spans="1:12" ht="11.25">
      <c r="A44" s="6" t="s">
        <v>72</v>
      </c>
      <c r="B44" s="41">
        <v>12698</v>
      </c>
      <c r="C44" s="41">
        <f t="shared" si="0"/>
        <v>15823.636363636364</v>
      </c>
      <c r="D44" s="41">
        <f t="shared" si="2"/>
        <v>14532.153846153846</v>
      </c>
      <c r="E44" s="7">
        <f t="shared" si="3"/>
        <v>15177.895104895106</v>
      </c>
      <c r="H44" s="6" t="s">
        <v>213</v>
      </c>
      <c r="I44" s="7">
        <v>27568</v>
      </c>
      <c r="J44" s="41">
        <f t="shared" si="1"/>
        <v>37519.90909090909</v>
      </c>
      <c r="K44" s="41">
        <f t="shared" si="4"/>
        <v>33680.230769230766</v>
      </c>
      <c r="L44" s="7">
        <f t="shared" si="5"/>
        <v>35600.06993006993</v>
      </c>
    </row>
    <row r="45" spans="1:12" ht="11.25">
      <c r="A45" s="6" t="s">
        <v>73</v>
      </c>
      <c r="B45" s="41">
        <v>13456</v>
      </c>
      <c r="C45" s="41">
        <f t="shared" si="0"/>
        <v>15845.272727272728</v>
      </c>
      <c r="D45" s="41">
        <f t="shared" si="2"/>
        <v>14906.76923076923</v>
      </c>
      <c r="E45" s="7">
        <f t="shared" si="3"/>
        <v>15376.02097902098</v>
      </c>
      <c r="H45" s="6" t="s">
        <v>214</v>
      </c>
      <c r="I45" s="7">
        <v>37384</v>
      </c>
      <c r="J45" s="41">
        <f t="shared" si="1"/>
        <v>37316.36363636364</v>
      </c>
      <c r="K45" s="41">
        <f t="shared" si="4"/>
        <v>34018.307692307695</v>
      </c>
      <c r="L45" s="7">
        <f t="shared" si="5"/>
        <v>35667.33566433567</v>
      </c>
    </row>
    <row r="46" spans="1:12" ht="11.25">
      <c r="A46" s="6" t="s">
        <v>74</v>
      </c>
      <c r="B46" s="41">
        <v>24679</v>
      </c>
      <c r="C46" s="41">
        <f t="shared" si="0"/>
        <v>16321.363636363636</v>
      </c>
      <c r="D46" s="41">
        <f t="shared" si="2"/>
        <v>14622.076923076924</v>
      </c>
      <c r="E46" s="7">
        <f t="shared" si="3"/>
        <v>15471.72027972028</v>
      </c>
      <c r="H46" s="6" t="s">
        <v>215</v>
      </c>
      <c r="I46" s="7">
        <v>74451</v>
      </c>
      <c r="J46" s="41">
        <f t="shared" si="1"/>
        <v>38187.27272727273</v>
      </c>
      <c r="K46" s="41">
        <f t="shared" si="4"/>
        <v>33492.769230769234</v>
      </c>
      <c r="L46" s="7">
        <f t="shared" si="5"/>
        <v>35840.02097902098</v>
      </c>
    </row>
    <row r="47" spans="1:12" ht="11.25">
      <c r="A47" s="6" t="s">
        <v>75</v>
      </c>
      <c r="B47" s="41">
        <v>42279</v>
      </c>
      <c r="C47" s="41">
        <f t="shared" si="0"/>
        <v>16296.363636363636</v>
      </c>
      <c r="D47" s="41">
        <f t="shared" si="2"/>
        <v>14669.153846153846</v>
      </c>
      <c r="E47" s="7">
        <f t="shared" si="3"/>
        <v>15482.758741258742</v>
      </c>
      <c r="H47" s="6" t="s">
        <v>216</v>
      </c>
      <c r="I47" s="7">
        <v>118995</v>
      </c>
      <c r="J47" s="41">
        <f t="shared" si="1"/>
        <v>38112.72727272727</v>
      </c>
      <c r="K47" s="41">
        <f t="shared" si="4"/>
        <v>33596.846153846156</v>
      </c>
      <c r="L47" s="7">
        <f t="shared" si="5"/>
        <v>35854.78671328671</v>
      </c>
    </row>
    <row r="48" spans="1:12" ht="11.25">
      <c r="A48" s="6" t="s">
        <v>76</v>
      </c>
      <c r="B48" s="41">
        <v>20693</v>
      </c>
      <c r="C48" s="41">
        <f t="shared" si="0"/>
        <v>15825.454545454546</v>
      </c>
      <c r="D48" s="41">
        <f t="shared" si="2"/>
        <v>14842.153846153846</v>
      </c>
      <c r="E48" s="7">
        <f t="shared" si="3"/>
        <v>15333.804195804196</v>
      </c>
      <c r="H48" s="6" t="s">
        <v>217</v>
      </c>
      <c r="I48" s="7">
        <v>50545</v>
      </c>
      <c r="J48" s="41">
        <f t="shared" si="1"/>
        <v>36718</v>
      </c>
      <c r="K48" s="41">
        <f t="shared" si="4"/>
        <v>33820.230769230766</v>
      </c>
      <c r="L48" s="7">
        <f t="shared" si="5"/>
        <v>35269.11538461538</v>
      </c>
    </row>
    <row r="49" spans="1:12" ht="11.25">
      <c r="A49" s="6" t="s">
        <v>77</v>
      </c>
      <c r="B49" s="41">
        <v>16601</v>
      </c>
      <c r="C49" s="41">
        <f t="shared" si="0"/>
        <v>15385.90909090909</v>
      </c>
      <c r="D49" s="41">
        <f t="shared" si="2"/>
        <v>15343.538461538461</v>
      </c>
      <c r="E49" s="7">
        <f t="shared" si="3"/>
        <v>15364.723776223775</v>
      </c>
      <c r="H49" s="6" t="s">
        <v>218</v>
      </c>
      <c r="I49" s="7">
        <v>32990</v>
      </c>
      <c r="J49" s="41">
        <f t="shared" si="1"/>
        <v>36340</v>
      </c>
      <c r="K49" s="41">
        <f t="shared" si="4"/>
        <v>34912.38461538462</v>
      </c>
      <c r="L49" s="7">
        <f t="shared" si="5"/>
        <v>35626.19230769231</v>
      </c>
    </row>
    <row r="50" spans="1:12" ht="11.25">
      <c r="A50" s="6" t="s">
        <v>78</v>
      </c>
      <c r="B50" s="41">
        <v>9362</v>
      </c>
      <c r="C50" s="41">
        <f t="shared" si="0"/>
        <v>15816.90909090909</v>
      </c>
      <c r="D50" s="41">
        <f t="shared" si="2"/>
        <v>15060.461538461539</v>
      </c>
      <c r="E50" s="7">
        <f t="shared" si="3"/>
        <v>15438.685314685314</v>
      </c>
      <c r="H50" s="6" t="s">
        <v>219</v>
      </c>
      <c r="I50" s="7">
        <v>12458</v>
      </c>
      <c r="J50" s="41">
        <f t="shared" si="1"/>
        <v>37322.36363636364</v>
      </c>
      <c r="K50" s="41">
        <f t="shared" si="4"/>
        <v>35855.07692307692</v>
      </c>
      <c r="L50" s="7">
        <f t="shared" si="5"/>
        <v>36588.72027972028</v>
      </c>
    </row>
    <row r="51" spans="1:12" ht="11.25">
      <c r="A51" s="6" t="s">
        <v>79</v>
      </c>
      <c r="B51" s="41">
        <v>10366</v>
      </c>
      <c r="C51" s="41">
        <f t="shared" si="0"/>
        <v>15421.09090909091</v>
      </c>
      <c r="D51" s="41">
        <f t="shared" si="2"/>
        <v>14960.23076923077</v>
      </c>
      <c r="E51" s="7">
        <f t="shared" si="3"/>
        <v>15190.660839160839</v>
      </c>
      <c r="H51" s="6" t="s">
        <v>220</v>
      </c>
      <c r="I51" s="7">
        <v>17061</v>
      </c>
      <c r="J51" s="41">
        <f t="shared" si="1"/>
        <v>36469.454545454544</v>
      </c>
      <c r="K51" s="41">
        <f t="shared" si="4"/>
        <v>36722.307692307695</v>
      </c>
      <c r="L51" s="7">
        <f t="shared" si="5"/>
        <v>36595.88111888112</v>
      </c>
    </row>
    <row r="52" spans="1:12" ht="11.25">
      <c r="A52" s="6" t="s">
        <v>80</v>
      </c>
      <c r="B52" s="41">
        <v>5423</v>
      </c>
      <c r="C52" s="41">
        <f t="shared" si="0"/>
        <v>14213.454545454546</v>
      </c>
      <c r="D52" s="41">
        <f t="shared" si="2"/>
        <v>16152.923076923076</v>
      </c>
      <c r="E52" s="7">
        <f t="shared" si="3"/>
        <v>15183.188811188811</v>
      </c>
      <c r="H52" s="6" t="s">
        <v>223</v>
      </c>
      <c r="I52" s="7">
        <v>7865</v>
      </c>
      <c r="J52" s="41">
        <f t="shared" si="1"/>
        <v>33232.27272727273</v>
      </c>
      <c r="K52" s="41">
        <f t="shared" si="4"/>
        <v>39698.61538461538</v>
      </c>
      <c r="L52" s="7">
        <f t="shared" si="5"/>
        <v>36465.444055944055</v>
      </c>
    </row>
    <row r="53" spans="1:12" ht="11.25">
      <c r="A53" s="6" t="s">
        <v>81</v>
      </c>
      <c r="B53" s="41">
        <v>5741</v>
      </c>
      <c r="C53" s="41">
        <f t="shared" si="0"/>
        <v>13002.727272727272</v>
      </c>
      <c r="D53" s="41">
        <f t="shared" si="2"/>
        <v>18401.69230769231</v>
      </c>
      <c r="E53" s="7">
        <f t="shared" si="3"/>
        <v>15702.20979020979</v>
      </c>
      <c r="H53" s="6" t="s">
        <v>224</v>
      </c>
      <c r="I53" s="7">
        <v>8834</v>
      </c>
      <c r="J53" s="41">
        <f t="shared" si="1"/>
        <v>29330.545454545456</v>
      </c>
      <c r="K53" s="41">
        <f t="shared" si="4"/>
        <v>43138.53846153846</v>
      </c>
      <c r="L53" s="7">
        <f t="shared" si="5"/>
        <v>36234.541958041955</v>
      </c>
    </row>
    <row r="54" spans="1:12" ht="11.25">
      <c r="A54" s="6" t="s">
        <v>82</v>
      </c>
      <c r="B54" s="41">
        <v>7947</v>
      </c>
      <c r="C54" s="41">
        <f t="shared" si="0"/>
        <v>16022.727272727272</v>
      </c>
      <c r="D54" s="41">
        <f t="shared" si="2"/>
        <v>16693.076923076922</v>
      </c>
      <c r="E54" s="7">
        <f t="shared" si="3"/>
        <v>16357.902097902097</v>
      </c>
      <c r="H54" s="6" t="s">
        <v>225</v>
      </c>
      <c r="I54" s="7">
        <v>11589</v>
      </c>
      <c r="J54" s="41">
        <f t="shared" si="1"/>
        <v>35569.181818181816</v>
      </c>
      <c r="K54" s="41">
        <f t="shared" si="4"/>
        <v>37934.692307692305</v>
      </c>
      <c r="L54" s="7">
        <f t="shared" si="5"/>
        <v>36751.93706293706</v>
      </c>
    </row>
    <row r="55" spans="1:12" ht="11.25">
      <c r="A55" s="6" t="s">
        <v>83</v>
      </c>
      <c r="B55" s="41">
        <v>17439</v>
      </c>
      <c r="C55" s="41">
        <f t="shared" si="0"/>
        <v>16337.818181818182</v>
      </c>
      <c r="D55" s="41">
        <f t="shared" si="2"/>
        <v>16103.615384615385</v>
      </c>
      <c r="E55" s="7">
        <f t="shared" si="3"/>
        <v>16220.716783216783</v>
      </c>
      <c r="H55" s="6" t="s">
        <v>226</v>
      </c>
      <c r="I55" s="7">
        <v>38374</v>
      </c>
      <c r="J55" s="41">
        <f t="shared" si="1"/>
        <v>37237.818181818184</v>
      </c>
      <c r="K55" s="41">
        <f t="shared" si="4"/>
        <v>36620.153846153844</v>
      </c>
      <c r="L55" s="7">
        <f t="shared" si="5"/>
        <v>36928.98601398601</v>
      </c>
    </row>
    <row r="56" spans="1:12" ht="11.25">
      <c r="A56" s="6" t="s">
        <v>84</v>
      </c>
      <c r="B56" s="41">
        <v>9102</v>
      </c>
      <c r="C56" s="41">
        <f t="shared" si="0"/>
        <v>16671.272727272728</v>
      </c>
      <c r="D56" s="41">
        <f t="shared" si="2"/>
        <v>15441.23076923077</v>
      </c>
      <c r="E56" s="7">
        <f t="shared" si="3"/>
        <v>16056.251748251749</v>
      </c>
      <c r="H56" s="6" t="s">
        <v>227</v>
      </c>
      <c r="I56" s="7">
        <v>28002</v>
      </c>
      <c r="J56" s="41">
        <f t="shared" si="1"/>
        <v>39146.72727272727</v>
      </c>
      <c r="K56" s="41">
        <f t="shared" si="4"/>
        <v>35202.692307692305</v>
      </c>
      <c r="L56" s="7">
        <f t="shared" si="5"/>
        <v>37174.70979020979</v>
      </c>
    </row>
    <row r="57" spans="1:12" ht="11.25">
      <c r="A57" s="6" t="s">
        <v>85</v>
      </c>
      <c r="B57" s="41">
        <v>11395</v>
      </c>
      <c r="C57" s="41">
        <f t="shared" si="0"/>
        <v>16455.272727272728</v>
      </c>
      <c r="D57" s="41">
        <f t="shared" si="2"/>
        <v>15660</v>
      </c>
      <c r="E57" s="7">
        <f t="shared" si="3"/>
        <v>16057.636363636364</v>
      </c>
      <c r="H57" s="6" t="s">
        <v>228</v>
      </c>
      <c r="I57" s="7">
        <v>38842</v>
      </c>
      <c r="J57" s="41">
        <f t="shared" si="1"/>
        <v>38919.63636363636</v>
      </c>
      <c r="K57" s="41">
        <f t="shared" si="4"/>
        <v>35853.92307692308</v>
      </c>
      <c r="L57" s="7">
        <f t="shared" si="5"/>
        <v>37386.77972027972</v>
      </c>
    </row>
    <row r="58" spans="1:12" ht="11.25">
      <c r="A58" s="6" t="s">
        <v>86</v>
      </c>
      <c r="B58" s="41">
        <v>28961</v>
      </c>
      <c r="C58" s="41">
        <f t="shared" si="0"/>
        <v>17071.909090909092</v>
      </c>
      <c r="D58" s="41">
        <f t="shared" si="2"/>
        <v>15209.538461538461</v>
      </c>
      <c r="E58" s="7">
        <f t="shared" si="3"/>
        <v>16140.723776223776</v>
      </c>
      <c r="H58" s="6" t="s">
        <v>229</v>
      </c>
      <c r="I58" s="7">
        <v>76076</v>
      </c>
      <c r="J58" s="41">
        <f t="shared" si="1"/>
        <v>40106.818181818184</v>
      </c>
      <c r="K58" s="41">
        <f t="shared" si="4"/>
        <v>35102.153846153844</v>
      </c>
      <c r="L58" s="7">
        <f t="shared" si="5"/>
        <v>37604.48601398601</v>
      </c>
    </row>
    <row r="59" spans="1:12" ht="11.25">
      <c r="A59" s="6" t="s">
        <v>87</v>
      </c>
      <c r="B59" s="41">
        <v>53913</v>
      </c>
      <c r="C59" s="41">
        <f t="shared" si="0"/>
        <v>16960</v>
      </c>
      <c r="D59" s="41">
        <f t="shared" si="2"/>
        <v>15314.384615384615</v>
      </c>
      <c r="E59" s="7">
        <f t="shared" si="3"/>
        <v>16137.192307692309</v>
      </c>
      <c r="H59" s="6" t="s">
        <v>230</v>
      </c>
      <c r="I59" s="7">
        <v>119170</v>
      </c>
      <c r="J59" s="41">
        <f t="shared" si="1"/>
        <v>39966.27272727273</v>
      </c>
      <c r="K59" s="41">
        <f t="shared" si="4"/>
        <v>35312.692307692305</v>
      </c>
      <c r="L59" s="7">
        <f t="shared" si="5"/>
        <v>37639.48251748252</v>
      </c>
    </row>
    <row r="60" spans="1:12" ht="11.25">
      <c r="A60" s="6" t="s">
        <v>88</v>
      </c>
      <c r="B60" s="41">
        <v>20067</v>
      </c>
      <c r="C60" s="41">
        <f t="shared" si="0"/>
        <v>16854.454545454544</v>
      </c>
      <c r="D60" s="41">
        <f t="shared" si="2"/>
        <v>15411.076923076924</v>
      </c>
      <c r="E60" s="7">
        <f t="shared" si="3"/>
        <v>16132.765734265733</v>
      </c>
      <c r="H60" s="6" t="s">
        <v>231</v>
      </c>
      <c r="I60" s="7">
        <v>51345</v>
      </c>
      <c r="J60" s="41">
        <f t="shared" si="1"/>
        <v>39876.545454545456</v>
      </c>
      <c r="K60" s="41">
        <f t="shared" si="4"/>
        <v>36410.53846153846</v>
      </c>
      <c r="L60" s="7">
        <f t="shared" si="5"/>
        <v>38143.541958041955</v>
      </c>
    </row>
    <row r="61" spans="1:12" ht="11.25">
      <c r="A61" s="6" t="s">
        <v>89</v>
      </c>
      <c r="B61" s="41">
        <v>13030</v>
      </c>
      <c r="C61" s="41">
        <f t="shared" si="0"/>
        <v>15905.272727272728</v>
      </c>
      <c r="D61" s="41">
        <f t="shared" si="2"/>
        <v>16282.461538461539</v>
      </c>
      <c r="E61" s="7">
        <f t="shared" si="3"/>
        <v>16093.867132867133</v>
      </c>
      <c r="H61" s="6" t="s">
        <v>232</v>
      </c>
      <c r="I61" s="7">
        <v>33456</v>
      </c>
      <c r="J61" s="41">
        <f t="shared" si="1"/>
        <v>38488.545454545456</v>
      </c>
      <c r="K61" s="41">
        <f t="shared" si="4"/>
        <v>37133.61538461538</v>
      </c>
      <c r="L61" s="7">
        <f t="shared" si="5"/>
        <v>37811.08041958042</v>
      </c>
    </row>
    <row r="62" spans="1:12" ht="11.25">
      <c r="A62" s="6" t="s">
        <v>90</v>
      </c>
      <c r="B62" s="41">
        <v>7990</v>
      </c>
      <c r="C62" s="41">
        <f t="shared" si="0"/>
        <v>16830.090909090908</v>
      </c>
      <c r="D62" s="41">
        <f t="shared" si="2"/>
        <v>15786.23076923077</v>
      </c>
      <c r="E62" s="7">
        <f t="shared" si="3"/>
        <v>16308.160839160839</v>
      </c>
      <c r="H62" s="6" t="s">
        <v>233</v>
      </c>
      <c r="I62" s="7">
        <v>14563</v>
      </c>
      <c r="J62" s="41">
        <f t="shared" si="1"/>
        <v>37851</v>
      </c>
      <c r="K62" s="41">
        <f t="shared" si="4"/>
        <v>36559.230769230766</v>
      </c>
      <c r="L62" s="7">
        <f t="shared" si="5"/>
        <v>37205.11538461538</v>
      </c>
    </row>
    <row r="63" spans="1:12" ht="11.25">
      <c r="A63" s="6" t="s">
        <v>91</v>
      </c>
      <c r="B63" s="41">
        <v>12206</v>
      </c>
      <c r="C63" s="41">
        <f t="shared" si="0"/>
        <v>16793.090909090908</v>
      </c>
      <c r="D63" s="41">
        <f t="shared" si="2"/>
        <v>16187.076923076924</v>
      </c>
      <c r="E63" s="7">
        <f t="shared" si="3"/>
        <v>16490.083916083917</v>
      </c>
      <c r="H63" s="6" t="s">
        <v>234</v>
      </c>
      <c r="I63" s="7">
        <v>20924</v>
      </c>
      <c r="J63" s="41">
        <f t="shared" si="1"/>
        <v>37129.63636363636</v>
      </c>
      <c r="K63" s="41">
        <f t="shared" si="4"/>
        <v>37307.153846153844</v>
      </c>
      <c r="L63" s="7">
        <f t="shared" si="5"/>
        <v>37218.3951048951</v>
      </c>
    </row>
    <row r="64" spans="1:12" ht="11.25">
      <c r="A64" s="6" t="s">
        <v>92</v>
      </c>
      <c r="B64" s="41">
        <v>4510</v>
      </c>
      <c r="C64" s="41">
        <f t="shared" si="0"/>
        <v>15461.454545454546</v>
      </c>
      <c r="D64" s="41">
        <f t="shared" si="2"/>
        <v>17742.69230769231</v>
      </c>
      <c r="E64" s="7">
        <f t="shared" si="3"/>
        <v>16602.073426573428</v>
      </c>
      <c r="H64" s="6" t="s">
        <v>235</v>
      </c>
      <c r="I64" s="7">
        <v>7288</v>
      </c>
      <c r="J64" s="41">
        <f t="shared" si="1"/>
        <v>33643.181818181816</v>
      </c>
      <c r="K64" s="41">
        <f t="shared" si="4"/>
        <v>38995.61538461538</v>
      </c>
      <c r="L64" s="7">
        <f t="shared" si="5"/>
        <v>36319.3986013986</v>
      </c>
    </row>
    <row r="65" spans="1:12" ht="11.25">
      <c r="A65" s="6" t="s">
        <v>93</v>
      </c>
      <c r="B65" s="41">
        <v>6786</v>
      </c>
      <c r="C65" s="41">
        <f t="shared" si="0"/>
        <v>13434.636363636364</v>
      </c>
      <c r="D65" s="41">
        <f t="shared" si="2"/>
        <v>20510.076923076922</v>
      </c>
      <c r="E65" s="7">
        <f t="shared" si="3"/>
        <v>16972.356643356645</v>
      </c>
      <c r="H65" s="6" t="s">
        <v>236</v>
      </c>
      <c r="I65" s="7">
        <v>10602</v>
      </c>
      <c r="J65" s="41">
        <f t="shared" si="1"/>
        <v>28336.090909090908</v>
      </c>
      <c r="K65" s="41">
        <f t="shared" si="4"/>
        <v>41562.92307692308</v>
      </c>
      <c r="L65" s="7">
        <f t="shared" si="5"/>
        <v>34949.506993006995</v>
      </c>
    </row>
    <row r="66" spans="1:12" ht="11.25">
      <c r="A66" s="6" t="s">
        <v>94</v>
      </c>
      <c r="B66" s="41">
        <v>6998</v>
      </c>
      <c r="C66" s="41">
        <f t="shared" si="0"/>
        <v>17513.727272727272</v>
      </c>
      <c r="D66" s="41">
        <f t="shared" si="2"/>
        <v>18044.30769230769</v>
      </c>
      <c r="E66" s="7">
        <f t="shared" si="3"/>
        <v>17779.017482517484</v>
      </c>
      <c r="H66" s="6" t="s">
        <v>237</v>
      </c>
      <c r="I66" s="7">
        <v>23106</v>
      </c>
      <c r="J66" s="41">
        <f t="shared" si="1"/>
        <v>33618.454545454544</v>
      </c>
      <c r="K66" s="41">
        <f t="shared" si="4"/>
        <v>36200.846153846156</v>
      </c>
      <c r="L66" s="7">
        <f t="shared" si="5"/>
        <v>34909.65034965035</v>
      </c>
    </row>
    <row r="67" spans="1:12" ht="11.25">
      <c r="A67" s="6" t="s">
        <v>95</v>
      </c>
      <c r="B67" s="41">
        <v>19275</v>
      </c>
      <c r="C67" s="41">
        <f t="shared" si="0"/>
        <v>18316.272727272728</v>
      </c>
      <c r="D67" s="41">
        <f t="shared" si="2"/>
        <v>17728.46153846154</v>
      </c>
      <c r="E67" s="7">
        <f t="shared" si="3"/>
        <v>18022.367132867133</v>
      </c>
      <c r="H67" s="6" t="s">
        <v>238</v>
      </c>
      <c r="I67" s="7">
        <v>20989</v>
      </c>
      <c r="J67" s="41">
        <f t="shared" si="1"/>
        <v>35073.63636363636</v>
      </c>
      <c r="K67" s="41">
        <f t="shared" si="4"/>
        <v>34818.846153846156</v>
      </c>
      <c r="L67" s="7">
        <f t="shared" si="5"/>
        <v>34946.241258741255</v>
      </c>
    </row>
    <row r="68" spans="1:12" ht="11.25">
      <c r="A68" s="6" t="s">
        <v>96</v>
      </c>
      <c r="B68" s="41">
        <v>10988</v>
      </c>
      <c r="C68" s="41">
        <f t="shared" si="0"/>
        <v>19040.909090909092</v>
      </c>
      <c r="D68" s="41">
        <f t="shared" si="2"/>
        <v>17689.153846153848</v>
      </c>
      <c r="E68" s="7">
        <f t="shared" si="3"/>
        <v>18365.03146853147</v>
      </c>
      <c r="H68" s="6" t="s">
        <v>239</v>
      </c>
      <c r="I68" s="7">
        <v>30907</v>
      </c>
      <c r="J68" s="41">
        <f t="shared" si="1"/>
        <v>36784.181818181816</v>
      </c>
      <c r="K68" s="41">
        <f t="shared" si="4"/>
        <v>33541.92307692308</v>
      </c>
      <c r="L68" s="7">
        <f t="shared" si="5"/>
        <v>35163.05244755244</v>
      </c>
    </row>
    <row r="69" spans="1:12" ht="11.25">
      <c r="A69" s="6" t="s">
        <v>97</v>
      </c>
      <c r="B69" s="41">
        <v>14313</v>
      </c>
      <c r="C69" s="41">
        <f t="shared" si="0"/>
        <v>19069.363636363636</v>
      </c>
      <c r="D69" s="41">
        <f t="shared" si="2"/>
        <v>18134.384615384617</v>
      </c>
      <c r="E69" s="7">
        <f t="shared" si="3"/>
        <v>18601.87412587413</v>
      </c>
      <c r="H69" s="6" t="s">
        <v>240</v>
      </c>
      <c r="I69" s="7">
        <v>37725</v>
      </c>
      <c r="J69" s="41">
        <f t="shared" si="1"/>
        <v>36414.36363636364</v>
      </c>
      <c r="K69" s="41">
        <f t="shared" si="4"/>
        <v>33772.07692307692</v>
      </c>
      <c r="L69" s="7">
        <f t="shared" si="5"/>
        <v>35093.22027972028</v>
      </c>
    </row>
    <row r="70" spans="1:12" ht="11.25">
      <c r="A70" s="6" t="s">
        <v>98</v>
      </c>
      <c r="B70" s="41">
        <v>31618</v>
      </c>
      <c r="C70" s="41">
        <f t="shared" si="0"/>
        <v>19911.909090909092</v>
      </c>
      <c r="D70" s="41">
        <f t="shared" si="2"/>
        <v>17626.53846153846</v>
      </c>
      <c r="E70" s="7">
        <f t="shared" si="3"/>
        <v>18769.22377622378</v>
      </c>
      <c r="H70" s="6" t="s">
        <v>241</v>
      </c>
      <c r="I70" s="7">
        <v>60792</v>
      </c>
      <c r="J70" s="41">
        <f t="shared" si="1"/>
        <v>37347.72727272727</v>
      </c>
      <c r="K70" s="41">
        <f t="shared" si="4"/>
        <v>32777.61538461538</v>
      </c>
      <c r="L70" s="7">
        <f t="shared" si="5"/>
        <v>35062.67132867133</v>
      </c>
    </row>
    <row r="71" spans="1:12" ht="11.25">
      <c r="A71" s="6" t="s">
        <v>99</v>
      </c>
      <c r="B71" s="41">
        <v>64937</v>
      </c>
      <c r="C71" s="41">
        <f t="shared" si="0"/>
        <v>19804.454545454544</v>
      </c>
      <c r="D71" s="41">
        <f t="shared" si="2"/>
        <v>17892</v>
      </c>
      <c r="E71" s="7">
        <f t="shared" si="3"/>
        <v>18848.227272727272</v>
      </c>
      <c r="H71" s="6" t="s">
        <v>242</v>
      </c>
      <c r="I71" s="7">
        <v>109451</v>
      </c>
      <c r="J71" s="41">
        <f t="shared" si="1"/>
        <v>37110.818181818184</v>
      </c>
      <c r="K71" s="41">
        <f t="shared" si="4"/>
        <v>32985.07692307692</v>
      </c>
      <c r="L71" s="7">
        <f t="shared" si="5"/>
        <v>35047.94755244756</v>
      </c>
    </row>
    <row r="72" spans="1:12" ht="11.25">
      <c r="A72" s="6" t="s">
        <v>100</v>
      </c>
      <c r="B72" s="41">
        <v>21858</v>
      </c>
      <c r="C72" s="41">
        <f t="shared" si="0"/>
        <v>19892</v>
      </c>
      <c r="D72" s="41">
        <f t="shared" si="2"/>
        <v>19066.153846153848</v>
      </c>
      <c r="E72" s="7">
        <f t="shared" si="3"/>
        <v>19479.076923076922</v>
      </c>
      <c r="H72" s="6" t="s">
        <v>243</v>
      </c>
      <c r="I72" s="7">
        <v>49463</v>
      </c>
      <c r="J72" s="41">
        <f t="shared" si="1"/>
        <v>35918</v>
      </c>
      <c r="K72" s="41">
        <f t="shared" si="4"/>
        <v>33225.53846153846</v>
      </c>
      <c r="L72" s="7">
        <f t="shared" si="5"/>
        <v>34571.769230769234</v>
      </c>
    </row>
    <row r="73" spans="1:12" ht="11.25">
      <c r="A73" s="6" t="s">
        <v>101</v>
      </c>
      <c r="B73" s="41">
        <v>15961</v>
      </c>
      <c r="C73" s="41">
        <f t="shared" si="0"/>
        <v>20144.272727272728</v>
      </c>
      <c r="D73" s="41">
        <f t="shared" si="2"/>
        <v>19396.53846153846</v>
      </c>
      <c r="E73" s="7">
        <f t="shared" si="3"/>
        <v>19770.405594405594</v>
      </c>
      <c r="H73" s="6" t="s">
        <v>244</v>
      </c>
      <c r="I73" s="7">
        <v>33379</v>
      </c>
      <c r="J73" s="41">
        <f t="shared" si="1"/>
        <v>35257.90909090909</v>
      </c>
      <c r="K73" s="41">
        <f t="shared" si="4"/>
        <v>34091.46153846154</v>
      </c>
      <c r="L73" s="7">
        <f t="shared" si="5"/>
        <v>34674.68531468531</v>
      </c>
    </row>
    <row r="74" spans="1:12" ht="11.25">
      <c r="A74" s="6" t="s">
        <v>102</v>
      </c>
      <c r="B74" s="41">
        <v>12519</v>
      </c>
      <c r="C74" s="41">
        <f aca="true" t="shared" si="6" ref="C74:C94">SUM(B69:B79)/11</f>
        <v>20172</v>
      </c>
      <c r="D74" s="41">
        <f t="shared" si="2"/>
        <v>19233.923076923078</v>
      </c>
      <c r="E74" s="7">
        <f t="shared" si="3"/>
        <v>19702.96153846154</v>
      </c>
      <c r="H74" s="6" t="s">
        <v>245</v>
      </c>
      <c r="I74" s="7">
        <v>16856</v>
      </c>
      <c r="J74" s="41">
        <f aca="true" t="shared" si="7" ref="J74:J94">SUM(I69:I79)/11</f>
        <v>35572.09090909091</v>
      </c>
      <c r="K74" s="41">
        <f t="shared" si="4"/>
        <v>35244.153846153844</v>
      </c>
      <c r="L74" s="7">
        <f t="shared" si="5"/>
        <v>35408.12237762238</v>
      </c>
    </row>
    <row r="75" spans="1:12" ht="11.25">
      <c r="A75" s="6" t="s">
        <v>103</v>
      </c>
      <c r="B75" s="41">
        <v>13778</v>
      </c>
      <c r="C75" s="41">
        <f t="shared" si="6"/>
        <v>20430.909090909092</v>
      </c>
      <c r="D75" s="41">
        <f aca="true" t="shared" si="8" ref="D75:D93">SUM(B69:B81)/13</f>
        <v>19797.615384615383</v>
      </c>
      <c r="E75" s="7">
        <f aca="true" t="shared" si="9" ref="E75:E93">SUM(C75:D75)/2</f>
        <v>20114.26223776224</v>
      </c>
      <c r="H75" s="6" t="s">
        <v>246</v>
      </c>
      <c r="I75" s="7">
        <v>17555</v>
      </c>
      <c r="J75" s="41">
        <f t="shared" si="7"/>
        <v>35412.90909090909</v>
      </c>
      <c r="K75" s="41">
        <f aca="true" t="shared" si="10" ref="K75:K93">SUM(I69:I81)/13</f>
        <v>35997.153846153844</v>
      </c>
      <c r="L75" s="7">
        <f aca="true" t="shared" si="11" ref="L75:L93">SUM(J75:K75)/2</f>
        <v>35705.031468531466</v>
      </c>
    </row>
    <row r="76" spans="1:12" ht="11.25">
      <c r="A76" s="6" t="s">
        <v>104</v>
      </c>
      <c r="B76" s="41">
        <v>5604</v>
      </c>
      <c r="C76" s="41">
        <f t="shared" si="6"/>
        <v>19221.636363636364</v>
      </c>
      <c r="D76" s="41">
        <f t="shared" si="8"/>
        <v>21685.53846153846</v>
      </c>
      <c r="E76" s="7">
        <f t="shared" si="9"/>
        <v>20453.58741258741</v>
      </c>
      <c r="H76" s="6" t="s">
        <v>247</v>
      </c>
      <c r="I76" s="7">
        <v>7996</v>
      </c>
      <c r="J76" s="41">
        <f t="shared" si="7"/>
        <v>33586</v>
      </c>
      <c r="K76" s="41">
        <f t="shared" si="10"/>
        <v>38260.692307692305</v>
      </c>
      <c r="L76" s="7">
        <f t="shared" si="11"/>
        <v>35923.346153846156</v>
      </c>
    </row>
    <row r="77" spans="1:12" ht="11.25">
      <c r="A77" s="6" t="s">
        <v>105</v>
      </c>
      <c r="B77" s="41">
        <v>7961</v>
      </c>
      <c r="C77" s="41">
        <f t="shared" si="6"/>
        <v>16850.636363636364</v>
      </c>
      <c r="D77" s="41">
        <f t="shared" si="8"/>
        <v>25214.923076923078</v>
      </c>
      <c r="E77" s="7">
        <f t="shared" si="9"/>
        <v>21032.779720279723</v>
      </c>
      <c r="H77" s="6" t="s">
        <v>248</v>
      </c>
      <c r="I77" s="7">
        <v>9985</v>
      </c>
      <c r="J77" s="41">
        <f t="shared" si="7"/>
        <v>29740.545454545456</v>
      </c>
      <c r="K77" s="41">
        <f t="shared" si="10"/>
        <v>42239.307692307695</v>
      </c>
      <c r="L77" s="7">
        <f t="shared" si="11"/>
        <v>35989.92657342658</v>
      </c>
    </row>
    <row r="78" spans="1:12" ht="11.25">
      <c r="A78" s="6" t="s">
        <v>106</v>
      </c>
      <c r="B78" s="41">
        <v>22050</v>
      </c>
      <c r="C78" s="41">
        <f t="shared" si="6"/>
        <v>21909</v>
      </c>
      <c r="D78" s="41">
        <f t="shared" si="8"/>
        <v>22211.076923076922</v>
      </c>
      <c r="E78" s="7">
        <f t="shared" si="9"/>
        <v>22060.03846153846</v>
      </c>
      <c r="H78" s="6" t="s">
        <v>249</v>
      </c>
      <c r="I78" s="7">
        <v>13728</v>
      </c>
      <c r="J78" s="41">
        <f t="shared" si="7"/>
        <v>35472.454545454544</v>
      </c>
      <c r="K78" s="41">
        <f t="shared" si="10"/>
        <v>37388.53846153846</v>
      </c>
      <c r="L78" s="7">
        <f t="shared" si="11"/>
        <v>36430.4965034965</v>
      </c>
    </row>
    <row r="79" spans="1:12" ht="11.25">
      <c r="A79" s="6" t="s">
        <v>107</v>
      </c>
      <c r="B79" s="41">
        <v>11293</v>
      </c>
      <c r="C79" s="41">
        <f t="shared" si="6"/>
        <v>22811.363636363636</v>
      </c>
      <c r="D79" s="41">
        <f t="shared" si="8"/>
        <v>21916.076923076922</v>
      </c>
      <c r="E79" s="7">
        <f t="shared" si="9"/>
        <v>22363.720279720277</v>
      </c>
      <c r="H79" s="6" t="s">
        <v>250</v>
      </c>
      <c r="I79" s="7">
        <v>34363</v>
      </c>
      <c r="J79" s="41">
        <f t="shared" si="7"/>
        <v>36655.36363636364</v>
      </c>
      <c r="K79" s="41">
        <f t="shared" si="10"/>
        <v>35702.46153846154</v>
      </c>
      <c r="L79" s="7">
        <f t="shared" si="11"/>
        <v>36178.91258741259</v>
      </c>
    </row>
    <row r="80" spans="1:12" ht="11.25">
      <c r="A80" s="6" t="s">
        <v>108</v>
      </c>
      <c r="B80" s="41">
        <v>17161</v>
      </c>
      <c r="C80" s="41">
        <f t="shared" si="6"/>
        <v>23311.727272727272</v>
      </c>
      <c r="D80" s="41">
        <f t="shared" si="8"/>
        <v>21709.923076923078</v>
      </c>
      <c r="E80" s="7">
        <f t="shared" si="9"/>
        <v>22510.825174825175</v>
      </c>
      <c r="H80" s="6" t="s">
        <v>251</v>
      </c>
      <c r="I80" s="7">
        <v>35974</v>
      </c>
      <c r="J80" s="41">
        <f t="shared" si="7"/>
        <v>37627</v>
      </c>
      <c r="K80" s="41">
        <f t="shared" si="10"/>
        <v>34178.230769230766</v>
      </c>
      <c r="L80" s="7">
        <f t="shared" si="11"/>
        <v>35902.61538461538</v>
      </c>
    </row>
    <row r="81" spans="1:12" ht="11.25">
      <c r="A81" s="6" t="s">
        <v>109</v>
      </c>
      <c r="B81" s="41">
        <v>18316</v>
      </c>
      <c r="C81" s="41">
        <f t="shared" si="6"/>
        <v>23266.545454545456</v>
      </c>
      <c r="D81" s="41">
        <f t="shared" si="8"/>
        <v>21886.076923076922</v>
      </c>
      <c r="E81" s="7">
        <f t="shared" si="9"/>
        <v>22576.31118881119</v>
      </c>
      <c r="H81" s="6" t="s">
        <v>252</v>
      </c>
      <c r="I81" s="7">
        <v>40696</v>
      </c>
      <c r="J81" s="41">
        <f t="shared" si="7"/>
        <v>37264.181818181816</v>
      </c>
      <c r="K81" s="41">
        <f t="shared" si="10"/>
        <v>34199.92307692308</v>
      </c>
      <c r="L81" s="7">
        <f t="shared" si="11"/>
        <v>35732.05244755244</v>
      </c>
    </row>
    <row r="82" spans="1:12" ht="11.25">
      <c r="A82" s="6" t="s">
        <v>110</v>
      </c>
      <c r="B82" s="41">
        <v>38856</v>
      </c>
      <c r="C82" s="41">
        <f t="shared" si="6"/>
        <v>24103.363636363636</v>
      </c>
      <c r="D82" s="41">
        <f t="shared" si="8"/>
        <v>21282</v>
      </c>
      <c r="E82" s="7">
        <f t="shared" si="9"/>
        <v>22692.681818181816</v>
      </c>
      <c r="H82" s="6" t="s">
        <v>253</v>
      </c>
      <c r="I82" s="7">
        <v>67151</v>
      </c>
      <c r="J82" s="41">
        <f t="shared" si="7"/>
        <v>38095.27272727273</v>
      </c>
      <c r="K82" s="41">
        <f t="shared" si="10"/>
        <v>33316.692307692305</v>
      </c>
      <c r="L82" s="7">
        <f t="shared" si="11"/>
        <v>35705.98251748252</v>
      </c>
    </row>
    <row r="83" spans="1:12" ht="11.25">
      <c r="A83" s="6" t="s">
        <v>111</v>
      </c>
      <c r="B83" s="41">
        <v>77500</v>
      </c>
      <c r="C83" s="41">
        <f t="shared" si="6"/>
        <v>23918.272727272728</v>
      </c>
      <c r="D83" s="41">
        <f t="shared" si="8"/>
        <v>21459.153846153848</v>
      </c>
      <c r="E83" s="7">
        <f t="shared" si="9"/>
        <v>22688.71328671329</v>
      </c>
      <c r="H83" s="6" t="s">
        <v>254</v>
      </c>
      <c r="I83" s="7">
        <v>112514</v>
      </c>
      <c r="J83" s="41">
        <f t="shared" si="7"/>
        <v>37739.63636363636</v>
      </c>
      <c r="K83" s="41">
        <f t="shared" si="10"/>
        <v>33333.769230769234</v>
      </c>
      <c r="L83" s="7">
        <f t="shared" si="11"/>
        <v>35536.7027972028</v>
      </c>
    </row>
    <row r="84" spans="1:12" ht="11.25">
      <c r="A84" s="6" t="s">
        <v>112</v>
      </c>
      <c r="B84" s="41">
        <v>25887</v>
      </c>
      <c r="C84" s="41">
        <f t="shared" si="6"/>
        <v>22632.545454545456</v>
      </c>
      <c r="D84" s="41">
        <f t="shared" si="8"/>
        <v>21610.53846153846</v>
      </c>
      <c r="E84" s="7">
        <f t="shared" si="9"/>
        <v>22121.54195804196</v>
      </c>
      <c r="H84" s="6" t="s">
        <v>255</v>
      </c>
      <c r="I84" s="7">
        <v>46391</v>
      </c>
      <c r="J84" s="41">
        <f t="shared" si="7"/>
        <v>37238.72727272727</v>
      </c>
      <c r="K84" s="41">
        <f t="shared" si="10"/>
        <v>32726.615384615383</v>
      </c>
      <c r="L84" s="7">
        <f t="shared" si="11"/>
        <v>34982.67132867133</v>
      </c>
    </row>
    <row r="85" spans="1:12" ht="11.25">
      <c r="A85" s="6" t="s">
        <v>113</v>
      </c>
      <c r="B85" s="41">
        <v>18023</v>
      </c>
      <c r="C85" s="41">
        <f t="shared" si="6"/>
        <v>22508.545454545456</v>
      </c>
      <c r="D85" s="41">
        <f t="shared" si="8"/>
        <v>21690.923076923078</v>
      </c>
      <c r="E85" s="7">
        <f t="shared" si="9"/>
        <v>22099.734265734267</v>
      </c>
      <c r="H85" s="6" t="s">
        <v>256</v>
      </c>
      <c r="I85" s="7">
        <v>27544</v>
      </c>
      <c r="J85" s="41">
        <f t="shared" si="7"/>
        <v>34305</v>
      </c>
      <c r="K85" s="41">
        <f t="shared" si="10"/>
        <v>31670.615384615383</v>
      </c>
      <c r="L85" s="7">
        <f t="shared" si="11"/>
        <v>32987.80769230769</v>
      </c>
    </row>
    <row r="86" spans="1:12" ht="11.25">
      <c r="A86" s="6" t="s">
        <v>114</v>
      </c>
      <c r="B86" s="41">
        <v>13281</v>
      </c>
      <c r="C86" s="41">
        <f t="shared" si="6"/>
        <v>23048</v>
      </c>
      <c r="D86" s="41">
        <f t="shared" si="8"/>
        <v>22116.153846153848</v>
      </c>
      <c r="E86" s="7">
        <f t="shared" si="9"/>
        <v>22582.076923076922</v>
      </c>
      <c r="H86" s="6" t="s">
        <v>257</v>
      </c>
      <c r="I86" s="7">
        <v>13564</v>
      </c>
      <c r="J86" s="41">
        <f t="shared" si="7"/>
        <v>31034.636363636364</v>
      </c>
      <c r="K86" s="41">
        <f t="shared" si="10"/>
        <v>29044.23076923077</v>
      </c>
      <c r="L86" s="7">
        <f t="shared" si="11"/>
        <v>30039.433566433567</v>
      </c>
    </row>
    <row r="87" spans="1:12" ht="11.25">
      <c r="A87" s="6" t="s">
        <v>115</v>
      </c>
      <c r="B87" s="41">
        <v>14809</v>
      </c>
      <c r="C87" s="41">
        <f t="shared" si="6"/>
        <v>22912.090909090908</v>
      </c>
      <c r="D87" s="41">
        <f t="shared" si="8"/>
        <v>22037.46153846154</v>
      </c>
      <c r="E87" s="7">
        <f t="shared" si="9"/>
        <v>22474.77622377622</v>
      </c>
      <c r="H87" s="6" t="s">
        <v>258</v>
      </c>
      <c r="I87" s="7">
        <v>17138</v>
      </c>
      <c r="J87" s="41">
        <f t="shared" si="7"/>
        <v>27355</v>
      </c>
      <c r="K87" s="41">
        <f t="shared" si="10"/>
        <v>26863.076923076922</v>
      </c>
      <c r="L87" s="7">
        <f t="shared" si="11"/>
        <v>27109.03846153846</v>
      </c>
    </row>
    <row r="88" spans="1:12" ht="11.25">
      <c r="A88" s="6" t="s">
        <v>116</v>
      </c>
      <c r="B88" s="41">
        <v>5925</v>
      </c>
      <c r="C88" s="41">
        <f t="shared" si="6"/>
        <v>20846.81818181818</v>
      </c>
      <c r="D88" s="41">
        <f t="shared" si="8"/>
        <v>23338</v>
      </c>
      <c r="E88" s="7">
        <f t="shared" si="9"/>
        <v>22092.40909090909</v>
      </c>
      <c r="H88" s="6" t="s">
        <v>259</v>
      </c>
      <c r="I88" s="7">
        <v>6073</v>
      </c>
      <c r="J88" s="41">
        <f t="shared" si="7"/>
        <v>21943</v>
      </c>
      <c r="K88" s="41">
        <f t="shared" si="10"/>
        <v>26894.53846153846</v>
      </c>
      <c r="L88" s="7">
        <f t="shared" si="11"/>
        <v>24418.76923076923</v>
      </c>
    </row>
    <row r="89" spans="1:12" ht="11.25">
      <c r="A89" s="6" t="s">
        <v>117</v>
      </c>
      <c r="B89" s="41">
        <v>7907</v>
      </c>
      <c r="C89" s="41">
        <f t="shared" si="6"/>
        <v>17003.454545454544</v>
      </c>
      <c r="D89" s="41">
        <f t="shared" si="8"/>
        <v>26338.53846153846</v>
      </c>
      <c r="E89" s="7">
        <f t="shared" si="9"/>
        <v>21670.996503496503</v>
      </c>
      <c r="H89" s="6" t="s">
        <v>270</v>
      </c>
      <c r="I89" s="7">
        <v>8218</v>
      </c>
      <c r="J89" s="41">
        <f t="shared" si="7"/>
        <v>15451.272727272728</v>
      </c>
      <c r="K89" s="41">
        <f t="shared" si="10"/>
        <v>27729.69230769231</v>
      </c>
      <c r="L89" s="7">
        <f t="shared" si="11"/>
        <v>21590.482517482516</v>
      </c>
    </row>
    <row r="90" spans="1:12" ht="11.25">
      <c r="A90" s="6" t="s">
        <v>118</v>
      </c>
      <c r="B90" s="41">
        <v>9929</v>
      </c>
      <c r="C90" s="41">
        <f t="shared" si="6"/>
        <v>21728.545454545456</v>
      </c>
      <c r="D90" s="41">
        <f t="shared" si="8"/>
        <v>22356.615384615383</v>
      </c>
      <c r="E90" s="7">
        <f t="shared" si="9"/>
        <v>22042.58041958042</v>
      </c>
      <c r="H90" s="6" t="s">
        <v>260</v>
      </c>
      <c r="I90" s="7">
        <v>2092</v>
      </c>
      <c r="J90" s="41">
        <f t="shared" si="7"/>
        <v>18325.545454545456</v>
      </c>
      <c r="K90" s="41">
        <f t="shared" si="10"/>
        <v>20847.30769230769</v>
      </c>
      <c r="L90" s="7">
        <f t="shared" si="11"/>
        <v>19586.426573426572</v>
      </c>
    </row>
    <row r="91" spans="1:12" ht="11.25">
      <c r="A91" s="6" t="s">
        <v>119</v>
      </c>
      <c r="B91" s="41">
        <v>23095</v>
      </c>
      <c r="C91" s="41">
        <f t="shared" si="6"/>
        <v>22429.636363636364</v>
      </c>
      <c r="D91" s="41">
        <f t="shared" si="8"/>
        <v>21579.46153846154</v>
      </c>
      <c r="E91" s="7">
        <f t="shared" si="9"/>
        <v>22004.54895104895</v>
      </c>
      <c r="H91" s="6" t="s">
        <v>261</v>
      </c>
      <c r="I91" s="90" t="s">
        <v>271</v>
      </c>
      <c r="J91" s="41">
        <f t="shared" si="7"/>
        <v>17916.363636363636</v>
      </c>
      <c r="K91" s="41">
        <f t="shared" si="10"/>
        <v>18118.923076923078</v>
      </c>
      <c r="L91" s="7">
        <f t="shared" si="11"/>
        <v>18017.643356643355</v>
      </c>
    </row>
    <row r="92" spans="1:12" ht="11.25">
      <c r="A92" s="6" t="s">
        <v>120</v>
      </c>
      <c r="B92" s="41">
        <v>16821</v>
      </c>
      <c r="C92" s="41">
        <f t="shared" si="6"/>
        <v>22657.18181818182</v>
      </c>
      <c r="D92" s="41">
        <f t="shared" si="8"/>
        <v>21077</v>
      </c>
      <c r="E92" s="7">
        <f t="shared" si="9"/>
        <v>21867.09090909091</v>
      </c>
      <c r="H92" s="6" t="s">
        <v>262</v>
      </c>
      <c r="I92" s="7">
        <v>220</v>
      </c>
      <c r="J92" s="41">
        <f t="shared" si="7"/>
        <v>17676.18181818182</v>
      </c>
      <c r="K92" s="41">
        <f t="shared" si="10"/>
        <v>16176.538461538461</v>
      </c>
      <c r="L92" s="7">
        <f t="shared" si="11"/>
        <v>16926.36013986014</v>
      </c>
    </row>
    <row r="93" spans="1:12" ht="11.25">
      <c r="A93" s="6" t="s">
        <v>121</v>
      </c>
      <c r="B93" s="41">
        <v>16138</v>
      </c>
      <c r="C93" s="41">
        <f t="shared" si="6"/>
        <v>22355.545454545456</v>
      </c>
      <c r="D93" s="41">
        <f t="shared" si="8"/>
        <v>21389.384615384617</v>
      </c>
      <c r="E93" s="7">
        <f t="shared" si="9"/>
        <v>21872.465034965036</v>
      </c>
      <c r="H93" s="6" t="s">
        <v>263</v>
      </c>
      <c r="I93" s="7">
        <v>7619</v>
      </c>
      <c r="J93" s="41">
        <f t="shared" si="7"/>
        <v>16326.636363636364</v>
      </c>
      <c r="K93" s="41">
        <f t="shared" si="10"/>
        <v>15327.846153846154</v>
      </c>
      <c r="L93" s="7">
        <f t="shared" si="11"/>
        <v>15827.241258741258</v>
      </c>
    </row>
    <row r="94" spans="1:12" ht="11.25">
      <c r="A94" s="6" t="s">
        <v>122</v>
      </c>
      <c r="B94" s="41">
        <v>35223</v>
      </c>
      <c r="C94" s="41">
        <f t="shared" si="6"/>
        <v>23393.454545454544</v>
      </c>
      <c r="D94" s="41"/>
      <c r="E94" s="7"/>
      <c r="H94" s="6" t="s">
        <v>264</v>
      </c>
      <c r="I94" s="7">
        <v>41105</v>
      </c>
      <c r="J94" s="41">
        <f t="shared" si="7"/>
        <v>16004.636363636364</v>
      </c>
      <c r="K94" s="41"/>
      <c r="L94" s="7"/>
    </row>
    <row r="95" spans="1:12" ht="11.25">
      <c r="A95" s="6" t="s">
        <v>123</v>
      </c>
      <c r="B95" s="41">
        <v>77863</v>
      </c>
      <c r="C95" s="41"/>
      <c r="D95" s="41"/>
      <c r="E95" s="7"/>
      <c r="H95" s="6" t="s">
        <v>265</v>
      </c>
      <c r="I95" s="7">
        <v>78008</v>
      </c>
      <c r="J95" s="41"/>
      <c r="K95" s="41"/>
      <c r="L95" s="7"/>
    </row>
    <row r="96" spans="1:12" ht="11.25">
      <c r="A96" s="6" t="s">
        <v>124</v>
      </c>
      <c r="B96" s="41">
        <v>25735</v>
      </c>
      <c r="C96" s="41"/>
      <c r="D96" s="41"/>
      <c r="E96" s="7"/>
      <c r="H96" s="6" t="s">
        <v>266</v>
      </c>
      <c r="I96" s="7">
        <v>23043</v>
      </c>
      <c r="J96" s="41"/>
      <c r="K96" s="41"/>
      <c r="L96" s="7"/>
    </row>
    <row r="97" spans="1:12" ht="11.25">
      <c r="A97" s="6" t="s">
        <v>125</v>
      </c>
      <c r="B97" s="41">
        <v>15784</v>
      </c>
      <c r="C97" s="41"/>
      <c r="D97" s="41"/>
      <c r="E97" s="7"/>
      <c r="H97" s="6" t="s">
        <v>267</v>
      </c>
      <c r="I97" s="7">
        <v>10922</v>
      </c>
      <c r="J97" s="41"/>
      <c r="K97" s="41"/>
      <c r="L97" s="7"/>
    </row>
    <row r="98" spans="1:12" ht="11.25">
      <c r="A98" s="6" t="s">
        <v>126</v>
      </c>
      <c r="B98" s="41">
        <v>11491</v>
      </c>
      <c r="C98" s="41"/>
      <c r="D98" s="41"/>
      <c r="E98" s="7"/>
      <c r="H98" s="6" t="s">
        <v>268</v>
      </c>
      <c r="I98" s="7">
        <v>2293</v>
      </c>
      <c r="J98" s="41"/>
      <c r="K98" s="41"/>
      <c r="L98" s="7"/>
    </row>
    <row r="99" spans="1:12" ht="12" thickBot="1">
      <c r="A99" s="8" t="s">
        <v>127</v>
      </c>
      <c r="B99" s="17">
        <v>17342</v>
      </c>
      <c r="C99" s="17"/>
      <c r="D99" s="17"/>
      <c r="E99" s="10"/>
      <c r="H99" s="8" t="s">
        <v>269</v>
      </c>
      <c r="I99" s="10">
        <v>2531</v>
      </c>
      <c r="J99" s="17"/>
      <c r="K99" s="17"/>
      <c r="L99" s="10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98"/>
  <sheetViews>
    <sheetView zoomScalePageLayoutView="0" workbookViewId="0" topLeftCell="A142">
      <selection activeCell="F146" sqref="F146"/>
    </sheetView>
  </sheetViews>
  <sheetFormatPr defaultColWidth="11.421875" defaultRowHeight="12.75"/>
  <cols>
    <col min="1" max="1" width="6.28125" style="1" customWidth="1"/>
    <col min="2" max="3" width="11.421875" style="1" customWidth="1"/>
    <col min="4" max="4" width="4.7109375" style="1" customWidth="1"/>
    <col min="5" max="5" width="12.57421875" style="1" customWidth="1"/>
    <col min="6" max="9" width="9.28125" style="1" customWidth="1"/>
    <col min="10" max="10" width="11.140625" style="1" customWidth="1"/>
    <col min="11" max="13" width="9.28125" style="1" customWidth="1"/>
    <col min="14" max="14" width="2.421875" style="1" customWidth="1"/>
    <col min="15" max="15" width="9.00390625" style="1" customWidth="1"/>
    <col min="16" max="16" width="3.7109375" style="1" customWidth="1"/>
    <col min="17" max="17" width="11.421875" style="1" customWidth="1"/>
    <col min="18" max="18" width="13.8515625" style="1" customWidth="1"/>
    <col min="19" max="16384" width="11.421875" style="1" customWidth="1"/>
  </cols>
  <sheetData>
    <row r="1" ht="11.25">
      <c r="A1" s="2" t="s">
        <v>162</v>
      </c>
    </row>
    <row r="3" spans="1:21" s="50" customFormat="1" ht="21.75" customHeight="1" thickBot="1">
      <c r="A3" s="74" t="s">
        <v>1</v>
      </c>
      <c r="B3" s="74" t="s">
        <v>154</v>
      </c>
      <c r="C3" s="74" t="s">
        <v>3</v>
      </c>
      <c r="F3" s="51">
        <v>1996</v>
      </c>
      <c r="G3" s="51">
        <v>1997</v>
      </c>
      <c r="H3" s="51">
        <v>1998</v>
      </c>
      <c r="I3" s="51">
        <v>1999</v>
      </c>
      <c r="J3" s="51">
        <v>2000</v>
      </c>
      <c r="K3" s="51">
        <v>2001</v>
      </c>
      <c r="L3" s="51">
        <v>2002</v>
      </c>
      <c r="M3" s="51">
        <v>2003</v>
      </c>
      <c r="O3" s="70" t="s">
        <v>156</v>
      </c>
      <c r="Q3" s="51" t="s">
        <v>1</v>
      </c>
      <c r="R3" s="51" t="s">
        <v>158</v>
      </c>
      <c r="S3" s="51" t="s">
        <v>131</v>
      </c>
      <c r="T3" s="51" t="s">
        <v>132</v>
      </c>
      <c r="U3" s="51" t="s">
        <v>135</v>
      </c>
    </row>
    <row r="4" spans="1:21" ht="11.25">
      <c r="A4" s="1">
        <v>1996</v>
      </c>
      <c r="B4" s="1" t="s">
        <v>4</v>
      </c>
      <c r="C4" s="3">
        <v>1944</v>
      </c>
      <c r="E4" s="1" t="s">
        <v>4</v>
      </c>
      <c r="F4" s="3">
        <v>1944</v>
      </c>
      <c r="G4" s="3">
        <v>3040</v>
      </c>
      <c r="H4" s="3">
        <v>3216</v>
      </c>
      <c r="I4" s="3">
        <v>5129</v>
      </c>
      <c r="J4" s="3">
        <v>5423</v>
      </c>
      <c r="K4" s="3">
        <v>4510</v>
      </c>
      <c r="L4" s="3">
        <v>5604</v>
      </c>
      <c r="M4" s="3">
        <v>5925</v>
      </c>
      <c r="O4" s="71">
        <f>SUM(F4:M4)/8</f>
        <v>4348.875</v>
      </c>
      <c r="Q4" s="1">
        <v>1996</v>
      </c>
      <c r="R4" s="3">
        <f>F17</f>
        <v>5981.083333333333</v>
      </c>
      <c r="S4" s="1">
        <v>1</v>
      </c>
      <c r="T4" s="1">
        <f>S4*S4</f>
        <v>1</v>
      </c>
      <c r="U4" s="3">
        <f>R4*S4</f>
        <v>5981.083333333333</v>
      </c>
    </row>
    <row r="5" spans="1:21" ht="11.25">
      <c r="A5" s="1">
        <v>1996</v>
      </c>
      <c r="B5" s="1" t="s">
        <v>5</v>
      </c>
      <c r="C5" s="3">
        <v>2164</v>
      </c>
      <c r="E5" s="1" t="s">
        <v>5</v>
      </c>
      <c r="F5" s="3">
        <v>2164</v>
      </c>
      <c r="G5" s="3">
        <v>3431</v>
      </c>
      <c r="H5" s="3">
        <v>4042</v>
      </c>
      <c r="I5" s="3">
        <v>5698</v>
      </c>
      <c r="J5" s="3">
        <v>5741</v>
      </c>
      <c r="K5" s="3">
        <v>6786</v>
      </c>
      <c r="L5" s="3">
        <v>7961</v>
      </c>
      <c r="M5" s="3">
        <v>7907</v>
      </c>
      <c r="O5" s="71">
        <f aca="true" t="shared" si="0" ref="O5:O15">SUM(F5:M5)/8</f>
        <v>5466.25</v>
      </c>
      <c r="Q5" s="1">
        <v>1997</v>
      </c>
      <c r="R5" s="3">
        <f>G17</f>
        <v>7695</v>
      </c>
      <c r="S5" s="1">
        <v>2</v>
      </c>
      <c r="T5" s="1">
        <f aca="true" t="shared" si="1" ref="T5:T11">S5*S5</f>
        <v>4</v>
      </c>
      <c r="U5" s="3">
        <f aca="true" t="shared" si="2" ref="U5:U11">R5*S5</f>
        <v>15390</v>
      </c>
    </row>
    <row r="6" spans="1:21" ht="11.25">
      <c r="A6" s="1">
        <v>1996</v>
      </c>
      <c r="B6" s="1" t="s">
        <v>6</v>
      </c>
      <c r="C6" s="3">
        <v>3203</v>
      </c>
      <c r="E6" s="1" t="s">
        <v>6</v>
      </c>
      <c r="F6" s="3">
        <v>3203</v>
      </c>
      <c r="G6" s="3">
        <v>8364</v>
      </c>
      <c r="H6" s="3">
        <v>5842</v>
      </c>
      <c r="I6" s="3">
        <v>10921</v>
      </c>
      <c r="J6" s="3">
        <v>7947</v>
      </c>
      <c r="K6" s="3">
        <v>6998</v>
      </c>
      <c r="L6" s="3">
        <v>22050</v>
      </c>
      <c r="M6" s="3">
        <v>9929</v>
      </c>
      <c r="O6" s="71">
        <f t="shared" si="0"/>
        <v>9406.75</v>
      </c>
      <c r="Q6" s="1">
        <v>1998</v>
      </c>
      <c r="R6" s="3">
        <f>H17</f>
        <v>10955.583333333334</v>
      </c>
      <c r="S6" s="1">
        <v>3</v>
      </c>
      <c r="T6" s="1">
        <f t="shared" si="1"/>
        <v>9</v>
      </c>
      <c r="U6" s="3">
        <f t="shared" si="2"/>
        <v>32866.75</v>
      </c>
    </row>
    <row r="7" spans="1:21" ht="11.25">
      <c r="A7" s="1">
        <v>1996</v>
      </c>
      <c r="B7" s="1" t="s">
        <v>7</v>
      </c>
      <c r="C7" s="3">
        <v>6022</v>
      </c>
      <c r="E7" s="1" t="s">
        <v>7</v>
      </c>
      <c r="F7" s="3">
        <v>6022</v>
      </c>
      <c r="G7" s="3">
        <v>3742</v>
      </c>
      <c r="H7" s="3">
        <v>9972</v>
      </c>
      <c r="I7" s="3">
        <v>12782</v>
      </c>
      <c r="J7" s="3">
        <v>17439</v>
      </c>
      <c r="K7" s="3">
        <v>19275</v>
      </c>
      <c r="L7" s="3">
        <v>11293</v>
      </c>
      <c r="M7" s="3">
        <v>23095</v>
      </c>
      <c r="O7" s="71">
        <f t="shared" si="0"/>
        <v>12952.5</v>
      </c>
      <c r="Q7" s="1">
        <v>1999</v>
      </c>
      <c r="R7" s="3">
        <f>I17</f>
        <v>15388.666666666666</v>
      </c>
      <c r="S7" s="1">
        <v>4</v>
      </c>
      <c r="T7" s="1">
        <f t="shared" si="1"/>
        <v>16</v>
      </c>
      <c r="U7" s="3">
        <f t="shared" si="2"/>
        <v>61554.666666666664</v>
      </c>
    </row>
    <row r="8" spans="1:21" ht="11.25">
      <c r="A8" s="1">
        <v>1996</v>
      </c>
      <c r="B8" s="1" t="s">
        <v>8</v>
      </c>
      <c r="C8" s="3">
        <v>4249</v>
      </c>
      <c r="E8" s="1" t="s">
        <v>8</v>
      </c>
      <c r="F8" s="3">
        <v>4249</v>
      </c>
      <c r="G8" s="3">
        <v>5846</v>
      </c>
      <c r="H8" s="3">
        <v>8038</v>
      </c>
      <c r="I8" s="3">
        <v>12698</v>
      </c>
      <c r="J8" s="3">
        <v>9102</v>
      </c>
      <c r="K8" s="3">
        <v>10988</v>
      </c>
      <c r="L8" s="3">
        <v>17161</v>
      </c>
      <c r="M8" s="3">
        <v>16821</v>
      </c>
      <c r="O8" s="71">
        <f t="shared" si="0"/>
        <v>10612.875</v>
      </c>
      <c r="Q8" s="1">
        <v>2000</v>
      </c>
      <c r="R8" s="3">
        <f>J17</f>
        <v>16101.166666666666</v>
      </c>
      <c r="S8" s="1">
        <v>5</v>
      </c>
      <c r="T8" s="1">
        <f t="shared" si="1"/>
        <v>25</v>
      </c>
      <c r="U8" s="3">
        <f t="shared" si="2"/>
        <v>80505.83333333333</v>
      </c>
    </row>
    <row r="9" spans="1:21" ht="11.25">
      <c r="A9" s="1">
        <v>1996</v>
      </c>
      <c r="B9" s="1" t="s">
        <v>9</v>
      </c>
      <c r="C9" s="3">
        <v>4754</v>
      </c>
      <c r="E9" s="1" t="s">
        <v>9</v>
      </c>
      <c r="F9" s="3">
        <v>4754</v>
      </c>
      <c r="G9" s="3">
        <v>5684</v>
      </c>
      <c r="H9" s="3">
        <v>6937</v>
      </c>
      <c r="I9" s="3">
        <v>13456</v>
      </c>
      <c r="J9" s="3">
        <v>11395</v>
      </c>
      <c r="K9" s="3">
        <v>14313</v>
      </c>
      <c r="L9" s="3">
        <v>18316</v>
      </c>
      <c r="M9" s="3">
        <v>16138</v>
      </c>
      <c r="O9" s="71">
        <f t="shared" si="0"/>
        <v>11374.125</v>
      </c>
      <c r="Q9" s="1">
        <v>2001</v>
      </c>
      <c r="R9" s="3">
        <f>K17</f>
        <v>18628.416666666668</v>
      </c>
      <c r="S9" s="1">
        <v>6</v>
      </c>
      <c r="T9" s="1">
        <f t="shared" si="1"/>
        <v>36</v>
      </c>
      <c r="U9" s="3">
        <f t="shared" si="2"/>
        <v>111770.5</v>
      </c>
    </row>
    <row r="10" spans="1:21" ht="11.25">
      <c r="A10" s="1">
        <v>1996</v>
      </c>
      <c r="B10" s="1" t="s">
        <v>10</v>
      </c>
      <c r="C10" s="3">
        <v>10596</v>
      </c>
      <c r="E10" s="1" t="s">
        <v>10</v>
      </c>
      <c r="F10" s="3">
        <v>10596</v>
      </c>
      <c r="G10" s="3">
        <v>12444</v>
      </c>
      <c r="H10" s="3">
        <v>17988</v>
      </c>
      <c r="I10" s="3">
        <v>24679</v>
      </c>
      <c r="J10" s="3">
        <v>28961</v>
      </c>
      <c r="K10" s="3">
        <v>31618</v>
      </c>
      <c r="L10" s="3">
        <v>38856</v>
      </c>
      <c r="M10" s="3">
        <v>35223</v>
      </c>
      <c r="O10" s="71">
        <f t="shared" si="0"/>
        <v>25045.625</v>
      </c>
      <c r="Q10" s="1">
        <v>2002</v>
      </c>
      <c r="R10" s="3">
        <f>L17</f>
        <v>22561.75</v>
      </c>
      <c r="S10" s="1">
        <v>7</v>
      </c>
      <c r="T10" s="1">
        <f t="shared" si="1"/>
        <v>49</v>
      </c>
      <c r="U10" s="3">
        <f t="shared" si="2"/>
        <v>157932.25</v>
      </c>
    </row>
    <row r="11" spans="1:21" ht="11.25">
      <c r="A11" s="1">
        <v>1996</v>
      </c>
      <c r="B11" s="1" t="s">
        <v>11</v>
      </c>
      <c r="C11" s="3">
        <v>19217</v>
      </c>
      <c r="E11" s="1" t="s">
        <v>11</v>
      </c>
      <c r="F11" s="3">
        <v>19217</v>
      </c>
      <c r="G11" s="3">
        <v>23511</v>
      </c>
      <c r="H11" s="3">
        <v>35860</v>
      </c>
      <c r="I11" s="3">
        <v>42279</v>
      </c>
      <c r="J11" s="3">
        <v>53913</v>
      </c>
      <c r="K11" s="3">
        <v>64937</v>
      </c>
      <c r="L11" s="3">
        <v>77500</v>
      </c>
      <c r="M11" s="3">
        <v>77863</v>
      </c>
      <c r="O11" s="71">
        <f t="shared" si="0"/>
        <v>49385</v>
      </c>
      <c r="Q11" s="1">
        <v>2003</v>
      </c>
      <c r="R11" s="3">
        <f>M17</f>
        <v>21937.75</v>
      </c>
      <c r="S11" s="1">
        <v>8</v>
      </c>
      <c r="T11" s="1">
        <f t="shared" si="1"/>
        <v>64</v>
      </c>
      <c r="U11" s="3">
        <f t="shared" si="2"/>
        <v>175502</v>
      </c>
    </row>
    <row r="12" spans="1:21" ht="11.25">
      <c r="A12" s="1">
        <v>1996</v>
      </c>
      <c r="B12" s="1" t="s">
        <v>12</v>
      </c>
      <c r="C12" s="3">
        <v>7372</v>
      </c>
      <c r="E12" s="1" t="s">
        <v>12</v>
      </c>
      <c r="F12" s="3">
        <v>7372</v>
      </c>
      <c r="G12" s="3">
        <v>10203</v>
      </c>
      <c r="H12" s="3">
        <v>14572</v>
      </c>
      <c r="I12" s="3">
        <v>20693</v>
      </c>
      <c r="J12" s="3">
        <v>20067</v>
      </c>
      <c r="K12" s="3">
        <v>21858</v>
      </c>
      <c r="L12" s="3">
        <v>25887</v>
      </c>
      <c r="M12" s="3">
        <v>25735</v>
      </c>
      <c r="O12" s="71">
        <f t="shared" si="0"/>
        <v>18298.375</v>
      </c>
      <c r="Q12" s="52" t="s">
        <v>136</v>
      </c>
      <c r="R12" s="53">
        <f>SUM(R4:R11)</f>
        <v>119249.41666666666</v>
      </c>
      <c r="S12" s="53">
        <f>SUM(S4:S11)</f>
        <v>36</v>
      </c>
      <c r="T12" s="53">
        <f>SUM(T4:T11)</f>
        <v>204</v>
      </c>
      <c r="U12" s="53">
        <f>SUM(U4:U11)</f>
        <v>641503.0833333333</v>
      </c>
    </row>
    <row r="13" spans="1:15" ht="11.25">
      <c r="A13" s="1">
        <v>1996</v>
      </c>
      <c r="B13" s="1" t="s">
        <v>13</v>
      </c>
      <c r="C13" s="3">
        <v>4577</v>
      </c>
      <c r="E13" s="1" t="s">
        <v>13</v>
      </c>
      <c r="F13" s="3">
        <v>4577</v>
      </c>
      <c r="G13" s="3">
        <v>5947</v>
      </c>
      <c r="H13" s="3">
        <v>10380</v>
      </c>
      <c r="I13" s="3">
        <v>16601</v>
      </c>
      <c r="J13" s="3">
        <v>13030</v>
      </c>
      <c r="K13" s="3">
        <v>15961</v>
      </c>
      <c r="L13" s="3">
        <v>18023</v>
      </c>
      <c r="M13" s="3">
        <v>15784</v>
      </c>
      <c r="O13" s="71">
        <f t="shared" si="0"/>
        <v>12537.875</v>
      </c>
    </row>
    <row r="14" spans="1:15" ht="11.25">
      <c r="A14" s="1">
        <v>1996</v>
      </c>
      <c r="B14" s="1" t="s">
        <v>14</v>
      </c>
      <c r="C14" s="3">
        <v>3805</v>
      </c>
      <c r="E14" s="1" t="s">
        <v>14</v>
      </c>
      <c r="F14" s="3">
        <v>3805</v>
      </c>
      <c r="G14" s="3">
        <v>4155</v>
      </c>
      <c r="H14" s="3">
        <v>5496</v>
      </c>
      <c r="I14" s="3">
        <v>9362</v>
      </c>
      <c r="J14" s="3">
        <v>7990</v>
      </c>
      <c r="K14" s="3">
        <v>12519</v>
      </c>
      <c r="L14" s="3">
        <v>13281</v>
      </c>
      <c r="M14" s="3">
        <v>11491</v>
      </c>
      <c r="O14" s="71">
        <f t="shared" si="0"/>
        <v>8512.375</v>
      </c>
    </row>
    <row r="15" spans="1:15" ht="11.25">
      <c r="A15" s="1">
        <v>1996</v>
      </c>
      <c r="B15" s="1" t="s">
        <v>15</v>
      </c>
      <c r="C15" s="3">
        <v>3870</v>
      </c>
      <c r="E15" s="1" t="s">
        <v>15</v>
      </c>
      <c r="F15" s="3">
        <v>3870</v>
      </c>
      <c r="G15" s="3">
        <v>5973</v>
      </c>
      <c r="H15" s="3">
        <v>9124</v>
      </c>
      <c r="I15" s="3">
        <v>10366</v>
      </c>
      <c r="J15" s="3">
        <v>12206</v>
      </c>
      <c r="K15" s="3">
        <v>13778</v>
      </c>
      <c r="L15" s="3">
        <v>14809</v>
      </c>
      <c r="M15" s="3">
        <v>17342</v>
      </c>
      <c r="O15" s="72">
        <f t="shared" si="0"/>
        <v>10933.5</v>
      </c>
    </row>
    <row r="16" spans="1:3" ht="11.25">
      <c r="A16" s="1">
        <v>1997</v>
      </c>
      <c r="B16" s="1" t="s">
        <v>4</v>
      </c>
      <c r="C16" s="3">
        <v>3040</v>
      </c>
    </row>
    <row r="17" spans="1:13" ht="11.25">
      <c r="A17" s="1">
        <v>1997</v>
      </c>
      <c r="B17" s="1" t="s">
        <v>5</v>
      </c>
      <c r="C17" s="3">
        <v>3431</v>
      </c>
      <c r="E17" s="67" t="s">
        <v>155</v>
      </c>
      <c r="F17" s="68">
        <f>SUM(F4:F15)/12</f>
        <v>5981.083333333333</v>
      </c>
      <c r="G17" s="68">
        <f aca="true" t="shared" si="3" ref="G17:M17">SUM(G4:G15)/12</f>
        <v>7695</v>
      </c>
      <c r="H17" s="68">
        <f t="shared" si="3"/>
        <v>10955.583333333334</v>
      </c>
      <c r="I17" s="68">
        <f t="shared" si="3"/>
        <v>15388.666666666666</v>
      </c>
      <c r="J17" s="68">
        <f t="shared" si="3"/>
        <v>16101.166666666666</v>
      </c>
      <c r="K17" s="68">
        <f t="shared" si="3"/>
        <v>18628.416666666668</v>
      </c>
      <c r="L17" s="68">
        <f t="shared" si="3"/>
        <v>22561.75</v>
      </c>
      <c r="M17" s="69">
        <f t="shared" si="3"/>
        <v>21937.75</v>
      </c>
    </row>
    <row r="18" spans="1:3" ht="11.25">
      <c r="A18" s="1">
        <v>1997</v>
      </c>
      <c r="B18" s="1" t="s">
        <v>6</v>
      </c>
      <c r="C18" s="3">
        <v>8364</v>
      </c>
    </row>
    <row r="19" spans="1:3" ht="11.25">
      <c r="A19" s="1">
        <v>1997</v>
      </c>
      <c r="B19" s="1" t="s">
        <v>7</v>
      </c>
      <c r="C19" s="3">
        <v>3742</v>
      </c>
    </row>
    <row r="20" spans="1:5" ht="11.25">
      <c r="A20" s="1">
        <v>1997</v>
      </c>
      <c r="B20" s="1" t="s">
        <v>8</v>
      </c>
      <c r="C20" s="3">
        <v>5846</v>
      </c>
      <c r="E20" s="2" t="s">
        <v>157</v>
      </c>
    </row>
    <row r="21" spans="1:3" ht="11.25">
      <c r="A21" s="1">
        <v>1997</v>
      </c>
      <c r="B21" s="1" t="s">
        <v>9</v>
      </c>
      <c r="C21" s="3">
        <v>5684</v>
      </c>
    </row>
    <row r="22" spans="1:10" ht="12.75" customHeight="1">
      <c r="A22" s="1">
        <v>1997</v>
      </c>
      <c r="B22" s="1" t="s">
        <v>10</v>
      </c>
      <c r="C22" s="3">
        <v>12444</v>
      </c>
      <c r="E22" s="58" t="s">
        <v>138</v>
      </c>
      <c r="F22" s="112" t="s">
        <v>139</v>
      </c>
      <c r="G22" s="112"/>
      <c r="H22" s="60"/>
      <c r="I22" s="59" t="s">
        <v>140</v>
      </c>
      <c r="J22" s="61"/>
    </row>
    <row r="23" spans="1:10" ht="11.25">
      <c r="A23" s="1">
        <v>1997</v>
      </c>
      <c r="B23" s="1" t="s">
        <v>11</v>
      </c>
      <c r="C23" s="3">
        <v>23511</v>
      </c>
      <c r="E23" s="62"/>
      <c r="F23" s="4">
        <f>COUNT(Q4:Q11)</f>
        <v>8</v>
      </c>
      <c r="G23" s="41">
        <f>S12</f>
        <v>36</v>
      </c>
      <c r="H23" s="4"/>
      <c r="I23" s="41">
        <f>R12</f>
        <v>119249.41666666666</v>
      </c>
      <c r="J23" s="63"/>
    </row>
    <row r="24" spans="1:10" ht="11.25">
      <c r="A24" s="1">
        <v>1997</v>
      </c>
      <c r="B24" s="1" t="s">
        <v>12</v>
      </c>
      <c r="C24" s="3">
        <v>10203</v>
      </c>
      <c r="E24" s="62"/>
      <c r="F24" s="41">
        <f>S12</f>
        <v>36</v>
      </c>
      <c r="G24" s="41">
        <f>T12</f>
        <v>204</v>
      </c>
      <c r="H24" s="4"/>
      <c r="I24" s="41">
        <f>U12</f>
        <v>641503.0833333333</v>
      </c>
      <c r="J24" s="63"/>
    </row>
    <row r="25" spans="1:10" ht="11.25">
      <c r="A25" s="1">
        <v>1997</v>
      </c>
      <c r="B25" s="1" t="s">
        <v>13</v>
      </c>
      <c r="C25" s="3">
        <v>5947</v>
      </c>
      <c r="E25" s="62"/>
      <c r="F25" s="4"/>
      <c r="G25" s="4"/>
      <c r="H25" s="4"/>
      <c r="I25" s="4"/>
      <c r="J25" s="63"/>
    </row>
    <row r="26" spans="1:10" ht="11.25">
      <c r="A26" s="1">
        <v>1997</v>
      </c>
      <c r="B26" s="1" t="s">
        <v>14</v>
      </c>
      <c r="C26" s="3">
        <v>4155</v>
      </c>
      <c r="E26" s="62"/>
      <c r="F26" s="97" t="s">
        <v>141</v>
      </c>
      <c r="G26" s="97"/>
      <c r="H26" s="4"/>
      <c r="I26" s="4"/>
      <c r="J26" s="63"/>
    </row>
    <row r="27" spans="1:10" ht="11.25">
      <c r="A27" s="1">
        <v>1997</v>
      </c>
      <c r="B27" s="1" t="s">
        <v>15</v>
      </c>
      <c r="C27" s="3">
        <v>5973</v>
      </c>
      <c r="E27" s="62"/>
      <c r="F27" s="4">
        <f>INDEX(MINVERSE($F$23:$G$24),1,1)</f>
        <v>0.6071428571428574</v>
      </c>
      <c r="G27" s="4">
        <f>INDEX(MINVERSE($F$23:$G$24),1,2)</f>
        <v>-0.1071428571428572</v>
      </c>
      <c r="H27" s="4"/>
      <c r="I27" s="4"/>
      <c r="J27" s="63"/>
    </row>
    <row r="28" spans="1:10" ht="11.25">
      <c r="A28" s="1">
        <v>1998</v>
      </c>
      <c r="B28" s="1" t="s">
        <v>4</v>
      </c>
      <c r="C28" s="3">
        <v>3216</v>
      </c>
      <c r="E28" s="62"/>
      <c r="F28" s="4">
        <f>INDEX(MINVERSE($F$23:$G$24),2,1)</f>
        <v>-0.10714285714285719</v>
      </c>
      <c r="G28" s="4">
        <f>INDEX(MINVERSE($F$23:$G$24),2,2)</f>
        <v>0.02380952380952382</v>
      </c>
      <c r="H28" s="4"/>
      <c r="I28" s="4"/>
      <c r="J28" s="63"/>
    </row>
    <row r="29" spans="1:10" ht="11.25">
      <c r="A29" s="1">
        <v>1998</v>
      </c>
      <c r="B29" s="1" t="s">
        <v>5</v>
      </c>
      <c r="C29" s="3">
        <v>4042</v>
      </c>
      <c r="E29" s="62"/>
      <c r="F29" s="4"/>
      <c r="G29" s="4"/>
      <c r="H29" s="4"/>
      <c r="I29" s="4"/>
      <c r="J29" s="63"/>
    </row>
    <row r="30" spans="1:10" ht="11.25">
      <c r="A30" s="1">
        <v>1998</v>
      </c>
      <c r="B30" s="1" t="s">
        <v>6</v>
      </c>
      <c r="C30" s="3">
        <v>5842</v>
      </c>
      <c r="E30" s="62" t="s">
        <v>143</v>
      </c>
      <c r="F30" s="4"/>
      <c r="G30" s="4"/>
      <c r="H30" s="4"/>
      <c r="I30" s="4"/>
      <c r="J30" s="63"/>
    </row>
    <row r="31" spans="1:10" ht="11.25">
      <c r="A31" s="1">
        <v>1998</v>
      </c>
      <c r="B31" s="1" t="s">
        <v>7</v>
      </c>
      <c r="C31" s="3">
        <v>9972</v>
      </c>
      <c r="E31" s="62"/>
      <c r="F31" s="54" t="s">
        <v>144</v>
      </c>
      <c r="G31" s="55">
        <f>INDEX(MMULT($F$27:$G$28,$I$23:$I$24),1,1)</f>
        <v>3668.9583333333285</v>
      </c>
      <c r="H31" s="4"/>
      <c r="I31" s="4"/>
      <c r="J31" s="63"/>
    </row>
    <row r="32" spans="1:10" ht="11.25">
      <c r="A32" s="1">
        <v>1998</v>
      </c>
      <c r="B32" s="1" t="s">
        <v>8</v>
      </c>
      <c r="C32" s="3">
        <v>8038</v>
      </c>
      <c r="E32" s="62"/>
      <c r="F32" s="56" t="s">
        <v>145</v>
      </c>
      <c r="G32" s="57">
        <f>INDEX(MMULT($F$27:$G$28,$I$23:$I$24),2,1)</f>
        <v>2497.159722222221</v>
      </c>
      <c r="H32" s="4"/>
      <c r="I32" s="4"/>
      <c r="J32" s="63"/>
    </row>
    <row r="33" spans="1:10" ht="11.25">
      <c r="A33" s="1">
        <v>1998</v>
      </c>
      <c r="B33" s="1" t="s">
        <v>9</v>
      </c>
      <c r="C33" s="3">
        <v>6937</v>
      </c>
      <c r="E33" s="64"/>
      <c r="F33" s="65"/>
      <c r="G33" s="65"/>
      <c r="H33" s="65"/>
      <c r="I33" s="65"/>
      <c r="J33" s="66"/>
    </row>
    <row r="34" spans="1:3" ht="11.25">
      <c r="A34" s="1">
        <v>1998</v>
      </c>
      <c r="B34" s="1" t="s">
        <v>10</v>
      </c>
      <c r="C34" s="3">
        <v>17988</v>
      </c>
    </row>
    <row r="35" spans="1:3" ht="12" thickBot="1">
      <c r="A35" s="1">
        <v>1998</v>
      </c>
      <c r="B35" s="1" t="s">
        <v>11</v>
      </c>
      <c r="C35" s="3">
        <v>35860</v>
      </c>
    </row>
    <row r="36" spans="1:10" ht="11.25" customHeight="1">
      <c r="A36" s="1">
        <v>1998</v>
      </c>
      <c r="B36" s="1" t="s">
        <v>12</v>
      </c>
      <c r="C36" s="3">
        <v>14572</v>
      </c>
      <c r="E36" s="106" t="s">
        <v>2</v>
      </c>
      <c r="F36" s="108" t="s">
        <v>156</v>
      </c>
      <c r="G36" s="102" t="s">
        <v>159</v>
      </c>
      <c r="H36" s="110"/>
      <c r="I36" s="102" t="s">
        <v>160</v>
      </c>
      <c r="J36" s="103"/>
    </row>
    <row r="37" spans="1:10" ht="12" thickBot="1">
      <c r="A37" s="1">
        <v>1998</v>
      </c>
      <c r="B37" s="1" t="s">
        <v>13</v>
      </c>
      <c r="C37" s="3">
        <v>10380</v>
      </c>
      <c r="E37" s="107"/>
      <c r="F37" s="109"/>
      <c r="G37" s="104"/>
      <c r="H37" s="111"/>
      <c r="I37" s="104"/>
      <c r="J37" s="105"/>
    </row>
    <row r="38" spans="1:10" ht="11.25">
      <c r="A38" s="1">
        <v>1998</v>
      </c>
      <c r="B38" s="1" t="s">
        <v>14</v>
      </c>
      <c r="C38" s="3">
        <v>5496</v>
      </c>
      <c r="E38" s="6" t="s">
        <v>4</v>
      </c>
      <c r="F38" s="41">
        <f aca="true" t="shared" si="4" ref="F38:F49">O4</f>
        <v>4348.875</v>
      </c>
      <c r="G38" s="99">
        <f>F38-$G$32*0/12</f>
        <v>4348.875</v>
      </c>
      <c r="H38" s="99"/>
      <c r="I38" s="100">
        <f>G38/$H$51</f>
        <v>0.3160141704058013</v>
      </c>
      <c r="J38" s="101"/>
    </row>
    <row r="39" spans="1:10" ht="11.25">
      <c r="A39" s="1">
        <v>1998</v>
      </c>
      <c r="B39" s="1" t="s">
        <v>15</v>
      </c>
      <c r="C39" s="3">
        <v>9124</v>
      </c>
      <c r="E39" s="6" t="s">
        <v>5</v>
      </c>
      <c r="F39" s="41">
        <f t="shared" si="4"/>
        <v>5466.25</v>
      </c>
      <c r="G39" s="99">
        <f>F39-$G$32*1/12</f>
        <v>5258.153356481482</v>
      </c>
      <c r="H39" s="99"/>
      <c r="I39" s="100">
        <f aca="true" t="shared" si="5" ref="I39:I49">G39/$H$51</f>
        <v>0.3820875446672933</v>
      </c>
      <c r="J39" s="101"/>
    </row>
    <row r="40" spans="1:10" ht="11.25">
      <c r="A40" s="1">
        <v>1999</v>
      </c>
      <c r="B40" s="1" t="s">
        <v>4</v>
      </c>
      <c r="C40" s="3">
        <v>5129</v>
      </c>
      <c r="E40" s="6" t="s">
        <v>6</v>
      </c>
      <c r="F40" s="41">
        <f t="shared" si="4"/>
        <v>9406.75</v>
      </c>
      <c r="G40" s="99">
        <f>F40-$G$32*2/12</f>
        <v>8990.556712962964</v>
      </c>
      <c r="H40" s="99"/>
      <c r="I40" s="100">
        <f t="shared" si="5"/>
        <v>0.6533053539440197</v>
      </c>
      <c r="J40" s="101"/>
    </row>
    <row r="41" spans="1:10" ht="11.25">
      <c r="A41" s="1">
        <v>1999</v>
      </c>
      <c r="B41" s="1" t="s">
        <v>5</v>
      </c>
      <c r="C41" s="3">
        <v>5698</v>
      </c>
      <c r="E41" s="6" t="s">
        <v>7</v>
      </c>
      <c r="F41" s="41">
        <f t="shared" si="4"/>
        <v>12952.5</v>
      </c>
      <c r="G41" s="99">
        <f>F41-$G$32*3/12</f>
        <v>12328.210069444445</v>
      </c>
      <c r="H41" s="99"/>
      <c r="I41" s="100">
        <f t="shared" si="5"/>
        <v>0.8958383668612991</v>
      </c>
      <c r="J41" s="101"/>
    </row>
    <row r="42" spans="1:10" ht="11.25">
      <c r="A42" s="1">
        <v>1999</v>
      </c>
      <c r="B42" s="1" t="s">
        <v>6</v>
      </c>
      <c r="C42" s="3">
        <v>10921</v>
      </c>
      <c r="E42" s="6" t="s">
        <v>8</v>
      </c>
      <c r="F42" s="41">
        <f t="shared" si="4"/>
        <v>10612.875</v>
      </c>
      <c r="G42" s="99">
        <f>F42-$G$32*4/12</f>
        <v>9780.488425925927</v>
      </c>
      <c r="H42" s="99"/>
      <c r="I42" s="100">
        <f t="shared" si="5"/>
        <v>0.7107063173999076</v>
      </c>
      <c r="J42" s="101"/>
    </row>
    <row r="43" spans="1:10" ht="11.25">
      <c r="A43" s="1">
        <v>1999</v>
      </c>
      <c r="B43" s="1" t="s">
        <v>7</v>
      </c>
      <c r="C43" s="3">
        <v>12782</v>
      </c>
      <c r="E43" s="6" t="s">
        <v>9</v>
      </c>
      <c r="F43" s="41">
        <f t="shared" si="4"/>
        <v>11374.125</v>
      </c>
      <c r="G43" s="99">
        <f>F43-$G$32*5/12</f>
        <v>10333.641782407409</v>
      </c>
      <c r="H43" s="99"/>
      <c r="I43" s="100">
        <f t="shared" si="5"/>
        <v>0.7509016090685989</v>
      </c>
      <c r="J43" s="101"/>
    </row>
    <row r="44" spans="1:10" ht="11.25">
      <c r="A44" s="1">
        <v>1999</v>
      </c>
      <c r="B44" s="1" t="s">
        <v>8</v>
      </c>
      <c r="C44" s="3">
        <v>12698</v>
      </c>
      <c r="E44" s="6" t="s">
        <v>10</v>
      </c>
      <c r="F44" s="41">
        <f t="shared" si="4"/>
        <v>25045.625</v>
      </c>
      <c r="G44" s="99">
        <f>F44-$G$32*6/12</f>
        <v>23797.04513888889</v>
      </c>
      <c r="H44" s="99"/>
      <c r="I44" s="100">
        <f t="shared" si="5"/>
        <v>1.7292296232187356</v>
      </c>
      <c r="J44" s="101"/>
    </row>
    <row r="45" spans="1:10" ht="11.25">
      <c r="A45" s="1">
        <v>1999</v>
      </c>
      <c r="B45" s="1" t="s">
        <v>9</v>
      </c>
      <c r="C45" s="3">
        <v>13456</v>
      </c>
      <c r="E45" s="6" t="s">
        <v>11</v>
      </c>
      <c r="F45" s="41">
        <f t="shared" si="4"/>
        <v>49385</v>
      </c>
      <c r="G45" s="99">
        <f>F45-$G$32*7/12</f>
        <v>47928.32349537037</v>
      </c>
      <c r="H45" s="99"/>
      <c r="I45" s="100">
        <f t="shared" si="5"/>
        <v>3.4827465467115846</v>
      </c>
      <c r="J45" s="101"/>
    </row>
    <row r="46" spans="1:10" ht="11.25">
      <c r="A46" s="1">
        <v>1999</v>
      </c>
      <c r="B46" s="1" t="s">
        <v>10</v>
      </c>
      <c r="C46" s="3">
        <v>24679</v>
      </c>
      <c r="E46" s="6" t="s">
        <v>12</v>
      </c>
      <c r="F46" s="41">
        <f t="shared" si="4"/>
        <v>18298.375</v>
      </c>
      <c r="G46" s="99">
        <f>F46-$G$32*8/12</f>
        <v>16633.601851851854</v>
      </c>
      <c r="H46" s="99"/>
      <c r="I46" s="100">
        <f t="shared" si="5"/>
        <v>1.2086927975794577</v>
      </c>
      <c r="J46" s="101"/>
    </row>
    <row r="47" spans="1:10" ht="11.25">
      <c r="A47" s="1">
        <v>1999</v>
      </c>
      <c r="B47" s="1" t="s">
        <v>11</v>
      </c>
      <c r="C47" s="3">
        <v>42279</v>
      </c>
      <c r="E47" s="6" t="s">
        <v>13</v>
      </c>
      <c r="F47" s="41">
        <f t="shared" si="4"/>
        <v>12537.875</v>
      </c>
      <c r="G47" s="99">
        <f>F47-$G$32*9/12</f>
        <v>10665.005208333334</v>
      </c>
      <c r="H47" s="99"/>
      <c r="I47" s="100">
        <f t="shared" si="5"/>
        <v>0.774980373840363</v>
      </c>
      <c r="J47" s="101"/>
    </row>
    <row r="48" spans="1:10" ht="11.25">
      <c r="A48" s="1">
        <v>1999</v>
      </c>
      <c r="B48" s="1" t="s">
        <v>12</v>
      </c>
      <c r="C48" s="3">
        <v>20693</v>
      </c>
      <c r="E48" s="6" t="s">
        <v>14</v>
      </c>
      <c r="F48" s="41">
        <f t="shared" si="4"/>
        <v>8512.375</v>
      </c>
      <c r="G48" s="99">
        <f>F48-$G$32*10/12</f>
        <v>6431.408564814816</v>
      </c>
      <c r="H48" s="99"/>
      <c r="I48" s="100">
        <f t="shared" si="5"/>
        <v>0.46734298919852124</v>
      </c>
      <c r="J48" s="101"/>
    </row>
    <row r="49" spans="1:10" ht="11.25">
      <c r="A49" s="1">
        <v>1999</v>
      </c>
      <c r="B49" s="1" t="s">
        <v>13</v>
      </c>
      <c r="C49" s="3">
        <v>16601</v>
      </c>
      <c r="E49" s="6" t="s">
        <v>15</v>
      </c>
      <c r="F49" s="41">
        <f t="shared" si="4"/>
        <v>10933.5</v>
      </c>
      <c r="G49" s="99">
        <f>F49-$G$32*11/12</f>
        <v>8644.436921296297</v>
      </c>
      <c r="H49" s="99"/>
      <c r="I49" s="100">
        <f t="shared" si="5"/>
        <v>0.6281543071044186</v>
      </c>
      <c r="J49" s="101"/>
    </row>
    <row r="50" spans="1:10" ht="11.25">
      <c r="A50" s="1">
        <v>1999</v>
      </c>
      <c r="B50" s="1" t="s">
        <v>14</v>
      </c>
      <c r="C50" s="3">
        <v>9362</v>
      </c>
      <c r="E50" s="6"/>
      <c r="F50" s="4"/>
      <c r="G50" s="98"/>
      <c r="H50" s="98"/>
      <c r="I50" s="4"/>
      <c r="J50" s="42"/>
    </row>
    <row r="51" spans="1:10" ht="12" thickBot="1">
      <c r="A51" s="1">
        <v>1999</v>
      </c>
      <c r="B51" s="1" t="s">
        <v>15</v>
      </c>
      <c r="C51" s="3">
        <v>10366</v>
      </c>
      <c r="E51" s="23" t="s">
        <v>161</v>
      </c>
      <c r="F51" s="9"/>
      <c r="G51" s="9"/>
      <c r="H51" s="73">
        <f>SUM(G38:H49)/12</f>
        <v>13761.645543981482</v>
      </c>
      <c r="I51" s="9"/>
      <c r="J51" s="43"/>
    </row>
    <row r="52" spans="1:3" ht="11.25">
      <c r="A52" s="1">
        <v>2000</v>
      </c>
      <c r="B52" s="1" t="s">
        <v>4</v>
      </c>
      <c r="C52" s="3">
        <v>5423</v>
      </c>
    </row>
    <row r="53" spans="1:3" ht="11.25">
      <c r="A53" s="1">
        <v>2000</v>
      </c>
      <c r="B53" s="1" t="s">
        <v>5</v>
      </c>
      <c r="C53" s="3">
        <v>5741</v>
      </c>
    </row>
    <row r="54" spans="1:3" ht="11.25">
      <c r="A54" s="1">
        <v>2000</v>
      </c>
      <c r="B54" s="1" t="s">
        <v>6</v>
      </c>
      <c r="C54" s="3">
        <v>7947</v>
      </c>
    </row>
    <row r="55" spans="1:3" ht="11.25">
      <c r="A55" s="1">
        <v>2000</v>
      </c>
      <c r="B55" s="1" t="s">
        <v>7</v>
      </c>
      <c r="C55" s="3">
        <v>17439</v>
      </c>
    </row>
    <row r="56" spans="1:3" ht="11.25">
      <c r="A56" s="1">
        <v>2000</v>
      </c>
      <c r="B56" s="1" t="s">
        <v>8</v>
      </c>
      <c r="C56" s="3">
        <v>9102</v>
      </c>
    </row>
    <row r="57" spans="1:3" ht="11.25">
      <c r="A57" s="1">
        <v>2000</v>
      </c>
      <c r="B57" s="1" t="s">
        <v>9</v>
      </c>
      <c r="C57" s="3">
        <v>11395</v>
      </c>
    </row>
    <row r="58" spans="1:3" ht="11.25">
      <c r="A58" s="1">
        <v>2000</v>
      </c>
      <c r="B58" s="1" t="s">
        <v>10</v>
      </c>
      <c r="C58" s="3">
        <v>28961</v>
      </c>
    </row>
    <row r="59" spans="1:3" ht="11.25">
      <c r="A59" s="1">
        <v>2000</v>
      </c>
      <c r="B59" s="1" t="s">
        <v>11</v>
      </c>
      <c r="C59" s="3">
        <v>53913</v>
      </c>
    </row>
    <row r="60" spans="1:3" ht="11.25">
      <c r="A60" s="1">
        <v>2000</v>
      </c>
      <c r="B60" s="1" t="s">
        <v>12</v>
      </c>
      <c r="C60" s="3">
        <v>20067</v>
      </c>
    </row>
    <row r="61" spans="1:3" ht="11.25">
      <c r="A61" s="1">
        <v>2000</v>
      </c>
      <c r="B61" s="1" t="s">
        <v>13</v>
      </c>
      <c r="C61" s="3">
        <v>13030</v>
      </c>
    </row>
    <row r="62" spans="1:3" ht="11.25">
      <c r="A62" s="1">
        <v>2000</v>
      </c>
      <c r="B62" s="1" t="s">
        <v>14</v>
      </c>
      <c r="C62" s="3">
        <v>7990</v>
      </c>
    </row>
    <row r="63" spans="1:3" ht="11.25">
      <c r="A63" s="1">
        <v>2000</v>
      </c>
      <c r="B63" s="1" t="s">
        <v>15</v>
      </c>
      <c r="C63" s="3">
        <v>12206</v>
      </c>
    </row>
    <row r="64" spans="1:3" ht="11.25">
      <c r="A64" s="1">
        <v>2001</v>
      </c>
      <c r="B64" s="1" t="s">
        <v>4</v>
      </c>
      <c r="C64" s="3">
        <v>4510</v>
      </c>
    </row>
    <row r="65" spans="1:3" ht="11.25">
      <c r="A65" s="1">
        <v>2001</v>
      </c>
      <c r="B65" s="1" t="s">
        <v>5</v>
      </c>
      <c r="C65" s="3">
        <v>6786</v>
      </c>
    </row>
    <row r="66" spans="1:3" ht="11.25">
      <c r="A66" s="1">
        <v>2001</v>
      </c>
      <c r="B66" s="1" t="s">
        <v>6</v>
      </c>
      <c r="C66" s="3">
        <v>6998</v>
      </c>
    </row>
    <row r="67" spans="1:3" ht="11.25">
      <c r="A67" s="1">
        <v>2001</v>
      </c>
      <c r="B67" s="1" t="s">
        <v>7</v>
      </c>
      <c r="C67" s="3">
        <v>19275</v>
      </c>
    </row>
    <row r="68" spans="1:3" ht="11.25">
      <c r="A68" s="1">
        <v>2001</v>
      </c>
      <c r="B68" s="1" t="s">
        <v>8</v>
      </c>
      <c r="C68" s="3">
        <v>10988</v>
      </c>
    </row>
    <row r="69" spans="1:3" ht="11.25">
      <c r="A69" s="1">
        <v>2001</v>
      </c>
      <c r="B69" s="1" t="s">
        <v>9</v>
      </c>
      <c r="C69" s="3">
        <v>14313</v>
      </c>
    </row>
    <row r="70" spans="1:3" ht="11.25">
      <c r="A70" s="1">
        <v>2001</v>
      </c>
      <c r="B70" s="1" t="s">
        <v>10</v>
      </c>
      <c r="C70" s="3">
        <v>31618</v>
      </c>
    </row>
    <row r="71" spans="1:3" ht="11.25">
      <c r="A71" s="1">
        <v>2001</v>
      </c>
      <c r="B71" s="1" t="s">
        <v>11</v>
      </c>
      <c r="C71" s="3">
        <v>64937</v>
      </c>
    </row>
    <row r="72" spans="1:3" ht="11.25">
      <c r="A72" s="1">
        <v>2001</v>
      </c>
      <c r="B72" s="1" t="s">
        <v>12</v>
      </c>
      <c r="C72" s="3">
        <v>21858</v>
      </c>
    </row>
    <row r="73" spans="1:3" ht="11.25">
      <c r="A73" s="1">
        <v>2001</v>
      </c>
      <c r="B73" s="1" t="s">
        <v>13</v>
      </c>
      <c r="C73" s="3">
        <v>15961</v>
      </c>
    </row>
    <row r="74" spans="1:3" ht="11.25">
      <c r="A74" s="1">
        <v>2001</v>
      </c>
      <c r="B74" s="1" t="s">
        <v>14</v>
      </c>
      <c r="C74" s="3">
        <v>12519</v>
      </c>
    </row>
    <row r="75" spans="1:3" ht="11.25">
      <c r="A75" s="1">
        <v>2001</v>
      </c>
      <c r="B75" s="1" t="s">
        <v>15</v>
      </c>
      <c r="C75" s="3">
        <v>13778</v>
      </c>
    </row>
    <row r="76" spans="1:3" ht="11.25">
      <c r="A76" s="1">
        <v>2002</v>
      </c>
      <c r="B76" s="1" t="s">
        <v>4</v>
      </c>
      <c r="C76" s="3">
        <v>5604</v>
      </c>
    </row>
    <row r="77" spans="1:3" ht="11.25">
      <c r="A77" s="1">
        <v>2002</v>
      </c>
      <c r="B77" s="1" t="s">
        <v>5</v>
      </c>
      <c r="C77" s="3">
        <v>7961</v>
      </c>
    </row>
    <row r="78" spans="1:3" ht="11.25">
      <c r="A78" s="1">
        <v>2002</v>
      </c>
      <c r="B78" s="1" t="s">
        <v>6</v>
      </c>
      <c r="C78" s="3">
        <v>22050</v>
      </c>
    </row>
    <row r="79" spans="1:3" ht="11.25">
      <c r="A79" s="1">
        <v>2002</v>
      </c>
      <c r="B79" s="1" t="s">
        <v>7</v>
      </c>
      <c r="C79" s="3">
        <v>11293</v>
      </c>
    </row>
    <row r="80" spans="1:3" ht="11.25">
      <c r="A80" s="1">
        <v>2002</v>
      </c>
      <c r="B80" s="1" t="s">
        <v>8</v>
      </c>
      <c r="C80" s="3">
        <v>17161</v>
      </c>
    </row>
    <row r="81" spans="1:3" ht="11.25">
      <c r="A81" s="1">
        <v>2002</v>
      </c>
      <c r="B81" s="1" t="s">
        <v>9</v>
      </c>
      <c r="C81" s="3">
        <v>18316</v>
      </c>
    </row>
    <row r="82" spans="1:3" ht="11.25">
      <c r="A82" s="1">
        <v>2002</v>
      </c>
      <c r="B82" s="1" t="s">
        <v>10</v>
      </c>
      <c r="C82" s="3">
        <v>38856</v>
      </c>
    </row>
    <row r="83" spans="1:3" ht="11.25">
      <c r="A83" s="1">
        <v>2002</v>
      </c>
      <c r="B83" s="1" t="s">
        <v>11</v>
      </c>
      <c r="C83" s="3">
        <v>77500</v>
      </c>
    </row>
    <row r="84" spans="1:3" ht="11.25">
      <c r="A84" s="1">
        <v>2002</v>
      </c>
      <c r="B84" s="1" t="s">
        <v>12</v>
      </c>
      <c r="C84" s="3">
        <v>25887</v>
      </c>
    </row>
    <row r="85" spans="1:3" ht="11.25">
      <c r="A85" s="1">
        <v>2002</v>
      </c>
      <c r="B85" s="1" t="s">
        <v>13</v>
      </c>
      <c r="C85" s="3">
        <v>18023</v>
      </c>
    </row>
    <row r="86" spans="1:3" ht="11.25">
      <c r="A86" s="1">
        <v>2002</v>
      </c>
      <c r="B86" s="1" t="s">
        <v>14</v>
      </c>
      <c r="C86" s="3">
        <v>13281</v>
      </c>
    </row>
    <row r="87" spans="1:3" ht="11.25">
      <c r="A87" s="1">
        <v>2002</v>
      </c>
      <c r="B87" s="1" t="s">
        <v>15</v>
      </c>
      <c r="C87" s="3">
        <v>14809</v>
      </c>
    </row>
    <row r="88" spans="1:3" ht="11.25">
      <c r="A88" s="1">
        <v>2003</v>
      </c>
      <c r="B88" s="1" t="s">
        <v>4</v>
      </c>
      <c r="C88" s="3">
        <v>5925</v>
      </c>
    </row>
    <row r="89" spans="1:3" ht="11.25">
      <c r="A89" s="1">
        <v>2003</v>
      </c>
      <c r="B89" s="1" t="s">
        <v>5</v>
      </c>
      <c r="C89" s="3">
        <v>7907</v>
      </c>
    </row>
    <row r="90" spans="1:3" ht="11.25">
      <c r="A90" s="1">
        <v>2003</v>
      </c>
      <c r="B90" s="1" t="s">
        <v>6</v>
      </c>
      <c r="C90" s="3">
        <v>9929</v>
      </c>
    </row>
    <row r="91" spans="1:3" ht="11.25">
      <c r="A91" s="1">
        <v>2003</v>
      </c>
      <c r="B91" s="1" t="s">
        <v>7</v>
      </c>
      <c r="C91" s="3">
        <v>23095</v>
      </c>
    </row>
    <row r="92" spans="1:3" ht="11.25">
      <c r="A92" s="1">
        <v>2003</v>
      </c>
      <c r="B92" s="1" t="s">
        <v>8</v>
      </c>
      <c r="C92" s="3">
        <v>16821</v>
      </c>
    </row>
    <row r="93" spans="1:3" ht="11.25">
      <c r="A93" s="1">
        <v>2003</v>
      </c>
      <c r="B93" s="1" t="s">
        <v>9</v>
      </c>
      <c r="C93" s="3">
        <v>16138</v>
      </c>
    </row>
    <row r="94" spans="1:3" ht="11.25">
      <c r="A94" s="1">
        <v>2003</v>
      </c>
      <c r="B94" s="1" t="s">
        <v>10</v>
      </c>
      <c r="C94" s="3">
        <v>35223</v>
      </c>
    </row>
    <row r="95" spans="1:3" ht="11.25">
      <c r="A95" s="1">
        <v>2003</v>
      </c>
      <c r="B95" s="1" t="s">
        <v>11</v>
      </c>
      <c r="C95" s="3">
        <v>77863</v>
      </c>
    </row>
    <row r="96" spans="1:3" ht="11.25">
      <c r="A96" s="1">
        <v>2003</v>
      </c>
      <c r="B96" s="1" t="s">
        <v>12</v>
      </c>
      <c r="C96" s="3">
        <v>25735</v>
      </c>
    </row>
    <row r="97" spans="1:3" ht="11.25">
      <c r="A97" s="1">
        <v>2003</v>
      </c>
      <c r="B97" s="1" t="s">
        <v>13</v>
      </c>
      <c r="C97" s="3">
        <v>15784</v>
      </c>
    </row>
    <row r="98" spans="1:3" ht="11.25">
      <c r="A98" s="1">
        <v>2003</v>
      </c>
      <c r="B98" s="1" t="s">
        <v>14</v>
      </c>
      <c r="C98" s="3">
        <v>11491</v>
      </c>
    </row>
    <row r="99" spans="1:3" ht="11.25">
      <c r="A99" s="1">
        <v>2003</v>
      </c>
      <c r="B99" s="1" t="s">
        <v>15</v>
      </c>
      <c r="C99" s="3">
        <v>17342</v>
      </c>
    </row>
    <row r="102" spans="1:21" ht="23.25" thickBot="1">
      <c r="A102" s="74" t="s">
        <v>1</v>
      </c>
      <c r="B102" s="74" t="s">
        <v>154</v>
      </c>
      <c r="C102" s="74" t="s">
        <v>3</v>
      </c>
      <c r="D102" s="50"/>
      <c r="E102" s="50"/>
      <c r="F102" s="51">
        <v>2013</v>
      </c>
      <c r="G102" s="51">
        <v>2014</v>
      </c>
      <c r="H102" s="51">
        <v>2015</v>
      </c>
      <c r="I102" s="51">
        <v>2016</v>
      </c>
      <c r="J102" s="51">
        <v>2017</v>
      </c>
      <c r="K102" s="51">
        <v>2018</v>
      </c>
      <c r="L102" s="51">
        <v>2019</v>
      </c>
      <c r="M102" s="51">
        <v>2020</v>
      </c>
      <c r="N102" s="50"/>
      <c r="O102" s="70" t="s">
        <v>156</v>
      </c>
      <c r="P102" s="50"/>
      <c r="Q102" s="51" t="s">
        <v>1</v>
      </c>
      <c r="R102" s="51" t="s">
        <v>158</v>
      </c>
      <c r="S102" s="51" t="s">
        <v>131</v>
      </c>
      <c r="T102" s="51" t="s">
        <v>132</v>
      </c>
      <c r="U102" s="51" t="s">
        <v>135</v>
      </c>
    </row>
    <row r="103" spans="1:21" ht="11.25">
      <c r="A103" s="1">
        <v>2012</v>
      </c>
      <c r="B103" s="1" t="s">
        <v>4</v>
      </c>
      <c r="C103" s="7">
        <v>5253</v>
      </c>
      <c r="E103" s="1" t="s">
        <v>4</v>
      </c>
      <c r="F103" s="41">
        <v>3885</v>
      </c>
      <c r="G103" s="41">
        <v>4883</v>
      </c>
      <c r="H103" s="41">
        <v>5764</v>
      </c>
      <c r="I103" s="41">
        <v>7481</v>
      </c>
      <c r="J103" s="41">
        <v>7865</v>
      </c>
      <c r="K103" s="41">
        <v>7288</v>
      </c>
      <c r="L103" s="41">
        <v>7996</v>
      </c>
      <c r="M103" s="41">
        <v>6073</v>
      </c>
      <c r="O103" s="71">
        <f>SUM(F103:M103)/8</f>
        <v>6404.375</v>
      </c>
      <c r="Q103" s="1">
        <v>2013</v>
      </c>
      <c r="R103" s="3">
        <f>F116</f>
        <v>21595.916666666668</v>
      </c>
      <c r="S103" s="1">
        <v>1</v>
      </c>
      <c r="T103" s="1">
        <f>S103*S103</f>
        <v>1</v>
      </c>
      <c r="U103" s="3">
        <f>R103*S103</f>
        <v>21595.916666666668</v>
      </c>
    </row>
    <row r="104" spans="1:21" ht="11.25">
      <c r="A104" s="1">
        <v>2012</v>
      </c>
      <c r="B104" s="1" t="s">
        <v>5</v>
      </c>
      <c r="C104" s="7">
        <v>6768</v>
      </c>
      <c r="E104" s="1" t="s">
        <v>5</v>
      </c>
      <c r="F104" s="41">
        <v>6680</v>
      </c>
      <c r="G104" s="41">
        <v>6271</v>
      </c>
      <c r="H104" s="41">
        <v>8406</v>
      </c>
      <c r="I104" s="41">
        <v>8685</v>
      </c>
      <c r="J104" s="41">
        <v>8834</v>
      </c>
      <c r="K104" s="41">
        <v>10602</v>
      </c>
      <c r="L104" s="41">
        <v>9985</v>
      </c>
      <c r="M104" s="41">
        <v>8218</v>
      </c>
      <c r="O104" s="71">
        <f aca="true" t="shared" si="6" ref="O104:O114">SUM(F104:M104)/8</f>
        <v>8460.125</v>
      </c>
      <c r="Q104" s="1">
        <v>2014</v>
      </c>
      <c r="R104" s="3">
        <f>G116</f>
        <v>25690.416666666668</v>
      </c>
      <c r="S104" s="1">
        <v>2</v>
      </c>
      <c r="T104" s="1">
        <f aca="true" t="shared" si="7" ref="T104:T110">S104*S104</f>
        <v>4</v>
      </c>
      <c r="U104" s="3">
        <f aca="true" t="shared" si="8" ref="U104:U110">R104*S104</f>
        <v>51380.833333333336</v>
      </c>
    </row>
    <row r="105" spans="1:21" ht="11.25">
      <c r="A105" s="1">
        <v>2012</v>
      </c>
      <c r="B105" s="1" t="s">
        <v>6</v>
      </c>
      <c r="C105" s="7">
        <v>9240</v>
      </c>
      <c r="E105" s="1" t="s">
        <v>6</v>
      </c>
      <c r="F105" s="41">
        <v>15531</v>
      </c>
      <c r="G105" s="41">
        <v>11115</v>
      </c>
      <c r="H105" s="41">
        <v>14866</v>
      </c>
      <c r="I105" s="41">
        <v>24176</v>
      </c>
      <c r="J105" s="41">
        <v>11589</v>
      </c>
      <c r="K105" s="41">
        <v>23106</v>
      </c>
      <c r="L105" s="41">
        <v>13728</v>
      </c>
      <c r="M105" s="41">
        <v>2092</v>
      </c>
      <c r="O105" s="71">
        <f t="shared" si="6"/>
        <v>14525.375</v>
      </c>
      <c r="Q105" s="1">
        <v>2015</v>
      </c>
      <c r="R105" s="3">
        <f>H116</f>
        <v>30186.083333333332</v>
      </c>
      <c r="S105" s="1">
        <v>3</v>
      </c>
      <c r="T105" s="1">
        <f t="shared" si="7"/>
        <v>9</v>
      </c>
      <c r="U105" s="3">
        <f t="shared" si="8"/>
        <v>90558.25</v>
      </c>
    </row>
    <row r="106" spans="1:21" ht="11.25">
      <c r="A106" s="1">
        <v>2012</v>
      </c>
      <c r="B106" s="1" t="s">
        <v>7</v>
      </c>
      <c r="C106" s="7">
        <v>23299</v>
      </c>
      <c r="E106" s="1" t="s">
        <v>7</v>
      </c>
      <c r="F106" s="41">
        <v>8679</v>
      </c>
      <c r="G106" s="41">
        <v>22191</v>
      </c>
      <c r="H106" s="41">
        <v>22870</v>
      </c>
      <c r="I106" s="41">
        <v>15747</v>
      </c>
      <c r="J106" s="41">
        <v>38374</v>
      </c>
      <c r="K106" s="41">
        <v>20989</v>
      </c>
      <c r="L106" s="41">
        <v>34363</v>
      </c>
      <c r="M106" s="88" t="s">
        <v>271</v>
      </c>
      <c r="O106" s="71">
        <f t="shared" si="6"/>
        <v>20401.625</v>
      </c>
      <c r="Q106" s="1">
        <v>2016</v>
      </c>
      <c r="R106" s="3">
        <f>I116</f>
        <v>35628.416666666664</v>
      </c>
      <c r="S106" s="1">
        <v>4</v>
      </c>
      <c r="T106" s="1">
        <f t="shared" si="7"/>
        <v>16</v>
      </c>
      <c r="U106" s="3">
        <f t="shared" si="8"/>
        <v>142513.66666666666</v>
      </c>
    </row>
    <row r="107" spans="1:21" ht="11.25">
      <c r="A107" s="1">
        <v>2012</v>
      </c>
      <c r="B107" s="1" t="s">
        <v>8</v>
      </c>
      <c r="C107" s="7">
        <v>17928</v>
      </c>
      <c r="E107" s="1" t="s">
        <v>8</v>
      </c>
      <c r="F107" s="41">
        <v>15887</v>
      </c>
      <c r="G107" s="41">
        <v>22529</v>
      </c>
      <c r="H107" s="41">
        <v>25594</v>
      </c>
      <c r="I107" s="41">
        <v>27568</v>
      </c>
      <c r="J107" s="41">
        <v>28002</v>
      </c>
      <c r="K107" s="41">
        <v>30907</v>
      </c>
      <c r="L107" s="41">
        <v>35974</v>
      </c>
      <c r="M107" s="41">
        <v>220</v>
      </c>
      <c r="O107" s="71">
        <f t="shared" si="6"/>
        <v>23335.125</v>
      </c>
      <c r="Q107" s="1">
        <v>2017</v>
      </c>
      <c r="R107" s="3">
        <f>J116</f>
        <v>37420</v>
      </c>
      <c r="S107" s="1">
        <v>5</v>
      </c>
      <c r="T107" s="1">
        <f t="shared" si="7"/>
        <v>25</v>
      </c>
      <c r="U107" s="3">
        <f t="shared" si="8"/>
        <v>187100</v>
      </c>
    </row>
    <row r="108" spans="1:21" ht="11.25">
      <c r="A108" s="1">
        <v>2012</v>
      </c>
      <c r="B108" s="1" t="s">
        <v>9</v>
      </c>
      <c r="C108" s="7">
        <v>20953</v>
      </c>
      <c r="E108" s="1" t="s">
        <v>9</v>
      </c>
      <c r="F108" s="41">
        <v>19877</v>
      </c>
      <c r="G108" s="41">
        <v>24700</v>
      </c>
      <c r="H108" s="41">
        <v>31037</v>
      </c>
      <c r="I108" s="41">
        <v>37384</v>
      </c>
      <c r="J108" s="41">
        <v>38842</v>
      </c>
      <c r="K108" s="41">
        <v>37725</v>
      </c>
      <c r="L108" s="41">
        <v>40696</v>
      </c>
      <c r="M108" s="41">
        <v>7619</v>
      </c>
      <c r="O108" s="71">
        <f t="shared" si="6"/>
        <v>29735</v>
      </c>
      <c r="Q108" s="1">
        <v>2018</v>
      </c>
      <c r="R108" s="3">
        <f>K116</f>
        <v>34842.75</v>
      </c>
      <c r="S108" s="1">
        <v>6</v>
      </c>
      <c r="T108" s="1">
        <f t="shared" si="7"/>
        <v>36</v>
      </c>
      <c r="U108" s="3">
        <f t="shared" si="8"/>
        <v>209056.5</v>
      </c>
    </row>
    <row r="109" spans="1:21" ht="11.25">
      <c r="A109" s="1">
        <v>2012</v>
      </c>
      <c r="B109" s="1" t="s">
        <v>10</v>
      </c>
      <c r="C109" s="7">
        <v>39070</v>
      </c>
      <c r="E109" s="1" t="s">
        <v>10</v>
      </c>
      <c r="F109" s="41">
        <v>39014</v>
      </c>
      <c r="G109" s="41">
        <v>49295</v>
      </c>
      <c r="H109" s="41">
        <v>57675</v>
      </c>
      <c r="I109" s="41">
        <v>74451</v>
      </c>
      <c r="J109" s="41">
        <v>76076</v>
      </c>
      <c r="K109" s="41">
        <v>60792</v>
      </c>
      <c r="L109" s="41">
        <v>67151</v>
      </c>
      <c r="M109" s="41">
        <v>41105</v>
      </c>
      <c r="O109" s="71">
        <f t="shared" si="6"/>
        <v>58194.875</v>
      </c>
      <c r="Q109" s="1">
        <v>2019</v>
      </c>
      <c r="R109" s="3">
        <f>L116</f>
        <v>35587</v>
      </c>
      <c r="S109" s="1">
        <v>7</v>
      </c>
      <c r="T109" s="1">
        <f t="shared" si="7"/>
        <v>49</v>
      </c>
      <c r="U109" s="3">
        <f t="shared" si="8"/>
        <v>249109</v>
      </c>
    </row>
    <row r="110" spans="1:21" ht="11.25">
      <c r="A110" s="1">
        <v>2012</v>
      </c>
      <c r="B110" s="1" t="s">
        <v>11</v>
      </c>
      <c r="C110" s="7">
        <v>74437</v>
      </c>
      <c r="E110" s="1" t="s">
        <v>11</v>
      </c>
      <c r="F110" s="41">
        <v>80081</v>
      </c>
      <c r="G110" s="41">
        <v>89974</v>
      </c>
      <c r="H110" s="41">
        <v>100466</v>
      </c>
      <c r="I110" s="41">
        <v>118995</v>
      </c>
      <c r="J110" s="41">
        <v>119170</v>
      </c>
      <c r="K110" s="41">
        <v>109451</v>
      </c>
      <c r="L110" s="41">
        <v>112514</v>
      </c>
      <c r="M110" s="41">
        <v>78008</v>
      </c>
      <c r="O110" s="71">
        <f t="shared" si="6"/>
        <v>101082.375</v>
      </c>
      <c r="Q110" s="1">
        <v>2020</v>
      </c>
      <c r="R110" s="3">
        <f>M116</f>
        <v>15177</v>
      </c>
      <c r="S110" s="1">
        <v>8</v>
      </c>
      <c r="T110" s="1">
        <f t="shared" si="7"/>
        <v>64</v>
      </c>
      <c r="U110" s="3">
        <f t="shared" si="8"/>
        <v>121416</v>
      </c>
    </row>
    <row r="111" spans="1:21" ht="11.25">
      <c r="A111" s="1">
        <v>2012</v>
      </c>
      <c r="B111" s="1" t="s">
        <v>12</v>
      </c>
      <c r="C111" s="7">
        <v>28150</v>
      </c>
      <c r="E111" s="1" t="s">
        <v>12</v>
      </c>
      <c r="F111" s="41">
        <v>28708</v>
      </c>
      <c r="G111" s="41">
        <v>35072</v>
      </c>
      <c r="H111" s="41">
        <v>40645</v>
      </c>
      <c r="I111" s="41">
        <v>50545</v>
      </c>
      <c r="J111" s="41">
        <v>51345</v>
      </c>
      <c r="K111" s="41">
        <v>49463</v>
      </c>
      <c r="L111" s="41">
        <v>46391</v>
      </c>
      <c r="M111" s="41">
        <v>23043</v>
      </c>
      <c r="O111" s="71">
        <f t="shared" si="6"/>
        <v>40651.5</v>
      </c>
      <c r="Q111" s="52" t="s">
        <v>136</v>
      </c>
      <c r="R111" s="53">
        <f>SUM(R103:R110)</f>
        <v>236127.58333333334</v>
      </c>
      <c r="S111" s="53">
        <f>SUM(S103:S110)</f>
        <v>36</v>
      </c>
      <c r="T111" s="53">
        <f>SUM(T103:T110)</f>
        <v>204</v>
      </c>
      <c r="U111" s="53">
        <f>SUM(U103:U110)</f>
        <v>1072730.1666666665</v>
      </c>
    </row>
    <row r="112" spans="1:15" ht="11.25">
      <c r="A112" s="1">
        <v>2012</v>
      </c>
      <c r="B112" s="1" t="s">
        <v>13</v>
      </c>
      <c r="C112" s="7">
        <v>21556</v>
      </c>
      <c r="E112" s="1" t="s">
        <v>13</v>
      </c>
      <c r="F112" s="41">
        <v>16129</v>
      </c>
      <c r="G112" s="41">
        <v>18918</v>
      </c>
      <c r="H112" s="41">
        <v>27547</v>
      </c>
      <c r="I112" s="41">
        <v>32990</v>
      </c>
      <c r="J112" s="41">
        <v>33456</v>
      </c>
      <c r="K112" s="41">
        <v>33379</v>
      </c>
      <c r="L112" s="41">
        <v>27544</v>
      </c>
      <c r="M112" s="41">
        <v>10922</v>
      </c>
      <c r="O112" s="71">
        <f t="shared" si="6"/>
        <v>25110.625</v>
      </c>
    </row>
    <row r="113" spans="1:15" ht="11.25">
      <c r="A113" s="1">
        <v>2012</v>
      </c>
      <c r="B113" s="1" t="s">
        <v>14</v>
      </c>
      <c r="C113" s="7">
        <v>10987</v>
      </c>
      <c r="E113" s="1" t="s">
        <v>14</v>
      </c>
      <c r="F113" s="41">
        <v>12247</v>
      </c>
      <c r="G113" s="41">
        <v>10312</v>
      </c>
      <c r="H113" s="41">
        <v>12666</v>
      </c>
      <c r="I113" s="41">
        <v>12458</v>
      </c>
      <c r="J113" s="41">
        <v>14563</v>
      </c>
      <c r="K113" s="41">
        <v>16856</v>
      </c>
      <c r="L113" s="41">
        <v>13564</v>
      </c>
      <c r="M113" s="41">
        <v>2293</v>
      </c>
      <c r="O113" s="71">
        <f t="shared" si="6"/>
        <v>11869.875</v>
      </c>
    </row>
    <row r="114" spans="1:15" ht="11.25">
      <c r="A114" s="1">
        <v>2012</v>
      </c>
      <c r="B114" s="1" t="s">
        <v>15</v>
      </c>
      <c r="C114" s="7">
        <v>13110</v>
      </c>
      <c r="E114" s="1" t="s">
        <v>15</v>
      </c>
      <c r="F114" s="41">
        <v>12433</v>
      </c>
      <c r="G114" s="41">
        <v>13025</v>
      </c>
      <c r="H114" s="41">
        <v>14697</v>
      </c>
      <c r="I114" s="41">
        <v>17061</v>
      </c>
      <c r="J114" s="41">
        <v>20924</v>
      </c>
      <c r="K114" s="41">
        <v>17555</v>
      </c>
      <c r="L114" s="41">
        <v>17138</v>
      </c>
      <c r="M114" s="41">
        <v>2531</v>
      </c>
      <c r="O114" s="72">
        <f t="shared" si="6"/>
        <v>14420.5</v>
      </c>
    </row>
    <row r="115" spans="1:3" ht="11.25">
      <c r="A115" s="1">
        <v>2013</v>
      </c>
      <c r="B115" s="1" t="s">
        <v>4</v>
      </c>
      <c r="C115" s="7">
        <v>3885</v>
      </c>
    </row>
    <row r="116" spans="1:13" ht="11.25">
      <c r="A116" s="1">
        <v>2013</v>
      </c>
      <c r="B116" s="1" t="s">
        <v>5</v>
      </c>
      <c r="C116" s="7">
        <v>6680</v>
      </c>
      <c r="E116" s="67" t="s">
        <v>155</v>
      </c>
      <c r="F116" s="68">
        <f>SUM(F103:F114)/12</f>
        <v>21595.916666666668</v>
      </c>
      <c r="G116" s="68">
        <f aca="true" t="shared" si="9" ref="G116:M116">SUM(G103:G114)/12</f>
        <v>25690.416666666668</v>
      </c>
      <c r="H116" s="68">
        <f t="shared" si="9"/>
        <v>30186.083333333332</v>
      </c>
      <c r="I116" s="68">
        <f t="shared" si="9"/>
        <v>35628.416666666664</v>
      </c>
      <c r="J116" s="68">
        <f t="shared" si="9"/>
        <v>37420</v>
      </c>
      <c r="K116" s="68">
        <f t="shared" si="9"/>
        <v>34842.75</v>
      </c>
      <c r="L116" s="68">
        <f t="shared" si="9"/>
        <v>35587</v>
      </c>
      <c r="M116" s="69">
        <f t="shared" si="9"/>
        <v>15177</v>
      </c>
    </row>
    <row r="117" spans="1:3" ht="11.25">
      <c r="A117" s="1">
        <v>2013</v>
      </c>
      <c r="B117" s="1" t="s">
        <v>6</v>
      </c>
      <c r="C117" s="7">
        <v>15531</v>
      </c>
    </row>
    <row r="118" spans="1:3" ht="11.25">
      <c r="A118" s="1">
        <v>2013</v>
      </c>
      <c r="B118" s="1" t="s">
        <v>7</v>
      </c>
      <c r="C118" s="7">
        <v>8679</v>
      </c>
    </row>
    <row r="119" spans="1:5" ht="11.25">
      <c r="A119" s="1">
        <v>2013</v>
      </c>
      <c r="B119" s="1" t="s">
        <v>8</v>
      </c>
      <c r="C119" s="7">
        <v>15887</v>
      </c>
      <c r="E119" s="2" t="s">
        <v>157</v>
      </c>
    </row>
    <row r="120" spans="1:3" ht="11.25">
      <c r="A120" s="1">
        <v>2013</v>
      </c>
      <c r="B120" s="1" t="s">
        <v>9</v>
      </c>
      <c r="C120" s="7">
        <v>19877</v>
      </c>
    </row>
    <row r="121" spans="1:10" ht="11.25">
      <c r="A121" s="1">
        <v>2013</v>
      </c>
      <c r="B121" s="1" t="s">
        <v>10</v>
      </c>
      <c r="C121" s="7">
        <v>39014</v>
      </c>
      <c r="E121" s="58" t="s">
        <v>138</v>
      </c>
      <c r="F121" s="112" t="s">
        <v>139</v>
      </c>
      <c r="G121" s="112"/>
      <c r="H121" s="60"/>
      <c r="I121" s="59" t="s">
        <v>140</v>
      </c>
      <c r="J121" s="61"/>
    </row>
    <row r="122" spans="1:10" ht="11.25">
      <c r="A122" s="1">
        <v>2013</v>
      </c>
      <c r="B122" s="1" t="s">
        <v>11</v>
      </c>
      <c r="C122" s="7">
        <v>80081</v>
      </c>
      <c r="E122" s="62"/>
      <c r="F122" s="4">
        <f>COUNT(Q103:Q110)</f>
        <v>8</v>
      </c>
      <c r="G122" s="41">
        <f>S111</f>
        <v>36</v>
      </c>
      <c r="H122" s="4"/>
      <c r="I122" s="41">
        <f>R111</f>
        <v>236127.58333333334</v>
      </c>
      <c r="J122" s="63"/>
    </row>
    <row r="123" spans="1:10" ht="11.25">
      <c r="A123" s="1">
        <v>2013</v>
      </c>
      <c r="B123" s="1" t="s">
        <v>12</v>
      </c>
      <c r="C123" s="7">
        <v>28708</v>
      </c>
      <c r="E123" s="62"/>
      <c r="F123" s="41">
        <f>S111</f>
        <v>36</v>
      </c>
      <c r="G123" s="41">
        <f>T111</f>
        <v>204</v>
      </c>
      <c r="H123" s="4"/>
      <c r="I123" s="41">
        <f>U111</f>
        <v>1072730.1666666665</v>
      </c>
      <c r="J123" s="63"/>
    </row>
    <row r="124" spans="1:10" ht="11.25">
      <c r="A124" s="1">
        <v>2013</v>
      </c>
      <c r="B124" s="1" t="s">
        <v>13</v>
      </c>
      <c r="C124" s="7">
        <v>16129</v>
      </c>
      <c r="E124" s="62"/>
      <c r="F124" s="4"/>
      <c r="G124" s="4"/>
      <c r="H124" s="4"/>
      <c r="I124" s="4"/>
      <c r="J124" s="63"/>
    </row>
    <row r="125" spans="1:10" ht="11.25">
      <c r="A125" s="1">
        <v>2013</v>
      </c>
      <c r="B125" s="1" t="s">
        <v>14</v>
      </c>
      <c r="C125" s="7">
        <v>12247</v>
      </c>
      <c r="E125" s="62"/>
      <c r="F125" s="97" t="s">
        <v>141</v>
      </c>
      <c r="G125" s="97"/>
      <c r="H125" s="4"/>
      <c r="I125" s="4"/>
      <c r="J125" s="63"/>
    </row>
    <row r="126" spans="1:10" ht="11.25">
      <c r="A126" s="1">
        <v>2013</v>
      </c>
      <c r="B126" s="1" t="s">
        <v>15</v>
      </c>
      <c r="C126" s="7">
        <v>12433</v>
      </c>
      <c r="E126" s="62"/>
      <c r="F126" s="4">
        <f>INDEX(MINVERSE($F$122:$G$123),1,1)</f>
        <v>0.6071428571428574</v>
      </c>
      <c r="G126" s="4">
        <f>INDEX(MINVERSE($F$122:$G$123),1,2)</f>
        <v>-0.1071428571428572</v>
      </c>
      <c r="H126" s="4"/>
      <c r="I126" s="4"/>
      <c r="J126" s="63"/>
    </row>
    <row r="127" spans="1:10" ht="11.25">
      <c r="A127" s="1">
        <v>2014</v>
      </c>
      <c r="B127" s="1" t="s">
        <v>4</v>
      </c>
      <c r="C127" s="7">
        <v>4883</v>
      </c>
      <c r="E127" s="62"/>
      <c r="F127" s="4">
        <f>INDEX(MINVERSE($F$122:$G$123),2,1)</f>
        <v>-0.10714285714285719</v>
      </c>
      <c r="G127" s="4">
        <f>INDEX(MINVERSE($F$122:$G$123),2,2)</f>
        <v>0.02380952380952382</v>
      </c>
      <c r="H127" s="4"/>
      <c r="I127" s="4"/>
      <c r="J127" s="63"/>
    </row>
    <row r="128" spans="1:10" ht="11.25">
      <c r="A128" s="1">
        <v>2014</v>
      </c>
      <c r="B128" s="1" t="s">
        <v>5</v>
      </c>
      <c r="C128" s="7">
        <v>6271</v>
      </c>
      <c r="E128" s="62"/>
      <c r="F128" s="4"/>
      <c r="G128" s="4"/>
      <c r="H128" s="4"/>
      <c r="I128" s="4"/>
      <c r="J128" s="63"/>
    </row>
    <row r="129" spans="1:10" ht="11.25">
      <c r="A129" s="1">
        <v>2014</v>
      </c>
      <c r="B129" s="1" t="s">
        <v>6</v>
      </c>
      <c r="C129" s="7">
        <v>11115</v>
      </c>
      <c r="E129" s="62" t="s">
        <v>143</v>
      </c>
      <c r="F129" s="4"/>
      <c r="G129" s="4"/>
      <c r="H129" s="4"/>
      <c r="I129" s="4"/>
      <c r="J129" s="63"/>
    </row>
    <row r="130" spans="1:10" ht="11.25">
      <c r="A130" s="1">
        <v>2014</v>
      </c>
      <c r="B130" s="1" t="s">
        <v>7</v>
      </c>
      <c r="C130" s="7">
        <v>22191</v>
      </c>
      <c r="E130" s="62"/>
      <c r="F130" s="54" t="s">
        <v>144</v>
      </c>
      <c r="G130" s="55">
        <f>INDEX(MMULT($F$126:$G$127,$I$122:$I$123),1,1)</f>
        <v>28427.800595238106</v>
      </c>
      <c r="H130" s="4"/>
      <c r="I130" s="4"/>
      <c r="J130" s="63"/>
    </row>
    <row r="131" spans="1:10" ht="11.25">
      <c r="A131" s="1">
        <v>2014</v>
      </c>
      <c r="B131" s="1" t="s">
        <v>8</v>
      </c>
      <c r="C131" s="7">
        <v>22529</v>
      </c>
      <c r="E131" s="62"/>
      <c r="F131" s="56" t="s">
        <v>145</v>
      </c>
      <c r="G131" s="57">
        <f>INDEX(MMULT($F$126:$G$127,$I$122:$I$123),2,1)</f>
        <v>241.8105158730068</v>
      </c>
      <c r="H131" s="4"/>
      <c r="I131" s="4"/>
      <c r="J131" s="63"/>
    </row>
    <row r="132" spans="1:10" ht="11.25">
      <c r="A132" s="1">
        <v>2014</v>
      </c>
      <c r="B132" s="1" t="s">
        <v>9</v>
      </c>
      <c r="C132" s="7">
        <v>24700</v>
      </c>
      <c r="E132" s="64"/>
      <c r="F132" s="65"/>
      <c r="G132" s="65"/>
      <c r="H132" s="65"/>
      <c r="I132" s="65"/>
      <c r="J132" s="66"/>
    </row>
    <row r="133" spans="1:3" ht="11.25">
      <c r="A133" s="1">
        <v>2014</v>
      </c>
      <c r="B133" s="1" t="s">
        <v>10</v>
      </c>
      <c r="C133" s="7">
        <v>49295</v>
      </c>
    </row>
    <row r="134" spans="1:3" ht="12" thickBot="1">
      <c r="A134" s="1">
        <v>2014</v>
      </c>
      <c r="B134" s="1" t="s">
        <v>11</v>
      </c>
      <c r="C134" s="7">
        <v>89974</v>
      </c>
    </row>
    <row r="135" spans="1:10" ht="11.25">
      <c r="A135" s="1">
        <v>2014</v>
      </c>
      <c r="B135" s="1" t="s">
        <v>12</v>
      </c>
      <c r="C135" s="7">
        <v>35072</v>
      </c>
      <c r="E135" s="106" t="s">
        <v>2</v>
      </c>
      <c r="F135" s="108" t="s">
        <v>156</v>
      </c>
      <c r="G135" s="102" t="s">
        <v>159</v>
      </c>
      <c r="H135" s="110"/>
      <c r="I135" s="102" t="s">
        <v>160</v>
      </c>
      <c r="J135" s="103"/>
    </row>
    <row r="136" spans="1:10" ht="12" thickBot="1">
      <c r="A136" s="1">
        <v>2014</v>
      </c>
      <c r="B136" s="1" t="s">
        <v>13</v>
      </c>
      <c r="C136" s="7">
        <v>18918</v>
      </c>
      <c r="E136" s="107"/>
      <c r="F136" s="109"/>
      <c r="G136" s="104"/>
      <c r="H136" s="111"/>
      <c r="I136" s="104"/>
      <c r="J136" s="105"/>
    </row>
    <row r="137" spans="1:10" ht="11.25">
      <c r="A137" s="1">
        <v>2014</v>
      </c>
      <c r="B137" s="1" t="s">
        <v>14</v>
      </c>
      <c r="C137" s="7">
        <v>10312</v>
      </c>
      <c r="E137" s="6" t="s">
        <v>4</v>
      </c>
      <c r="F137" s="41">
        <f aca="true" t="shared" si="10" ref="F137:F148">O103</f>
        <v>6404.375</v>
      </c>
      <c r="G137" s="99">
        <f>F137-$G$131*0/12</f>
        <v>6404.375</v>
      </c>
      <c r="H137" s="99"/>
      <c r="I137" s="100">
        <f>G137/$H$150</f>
        <v>0.21779796900992607</v>
      </c>
      <c r="J137" s="101"/>
    </row>
    <row r="138" spans="1:10" ht="11.25">
      <c r="A138" s="1">
        <v>2014</v>
      </c>
      <c r="B138" s="1" t="s">
        <v>15</v>
      </c>
      <c r="C138" s="7">
        <v>13025</v>
      </c>
      <c r="E138" s="6" t="s">
        <v>5</v>
      </c>
      <c r="F138" s="41">
        <f t="shared" si="10"/>
        <v>8460.125</v>
      </c>
      <c r="G138" s="99">
        <f>F138-$G$131*1/12</f>
        <v>8439.97412367725</v>
      </c>
      <c r="H138" s="99"/>
      <c r="I138" s="100">
        <f aca="true" t="shared" si="11" ref="I138:I148">G138/$H$150</f>
        <v>0.28702398323540323</v>
      </c>
      <c r="J138" s="101"/>
    </row>
    <row r="139" spans="1:10" ht="11.25">
      <c r="A139" s="1">
        <v>2015</v>
      </c>
      <c r="B139" s="1" t="s">
        <v>4</v>
      </c>
      <c r="C139" s="7">
        <v>5764</v>
      </c>
      <c r="E139" s="6" t="s">
        <v>6</v>
      </c>
      <c r="F139" s="41">
        <f t="shared" si="10"/>
        <v>14525.375</v>
      </c>
      <c r="G139" s="99">
        <f>F139-$G$131*2/12</f>
        <v>14485.0732473545</v>
      </c>
      <c r="H139" s="99"/>
      <c r="I139" s="100">
        <f t="shared" si="11"/>
        <v>0.4926038113373787</v>
      </c>
      <c r="J139" s="101"/>
    </row>
    <row r="140" spans="1:10" ht="11.25">
      <c r="A140" s="1">
        <v>2015</v>
      </c>
      <c r="B140" s="1" t="s">
        <v>5</v>
      </c>
      <c r="C140" s="7">
        <v>8406</v>
      </c>
      <c r="E140" s="6" t="s">
        <v>7</v>
      </c>
      <c r="F140" s="41">
        <f t="shared" si="10"/>
        <v>20401.625</v>
      </c>
      <c r="G140" s="99">
        <f>F140-$G$131*3/12</f>
        <v>20341.17237103175</v>
      </c>
      <c r="H140" s="99"/>
      <c r="I140" s="100">
        <f t="shared" si="11"/>
        <v>0.6917561869333912</v>
      </c>
      <c r="J140" s="101"/>
    </row>
    <row r="141" spans="1:10" ht="11.25">
      <c r="A141" s="1">
        <v>2015</v>
      </c>
      <c r="B141" s="1" t="s">
        <v>6</v>
      </c>
      <c r="C141" s="7">
        <v>14866</v>
      </c>
      <c r="E141" s="6" t="s">
        <v>8</v>
      </c>
      <c r="F141" s="41">
        <f t="shared" si="10"/>
        <v>23335.125</v>
      </c>
      <c r="G141" s="99">
        <f>F141-$G$131*4/12</f>
        <v>23254.521494709</v>
      </c>
      <c r="H141" s="99"/>
      <c r="I141" s="100">
        <f t="shared" si="11"/>
        <v>0.7908324468578574</v>
      </c>
      <c r="J141" s="101"/>
    </row>
    <row r="142" spans="1:10" ht="11.25">
      <c r="A142" s="1">
        <v>2015</v>
      </c>
      <c r="B142" s="1" t="s">
        <v>7</v>
      </c>
      <c r="C142" s="7">
        <v>22870</v>
      </c>
      <c r="E142" s="6" t="s">
        <v>9</v>
      </c>
      <c r="F142" s="41">
        <f t="shared" si="10"/>
        <v>29735</v>
      </c>
      <c r="G142" s="99">
        <f>F142-$G$131*5/12</f>
        <v>29634.24561838625</v>
      </c>
      <c r="H142" s="99"/>
      <c r="I142" s="100">
        <f t="shared" si="11"/>
        <v>1.0077920966254827</v>
      </c>
      <c r="J142" s="101"/>
    </row>
    <row r="143" spans="1:10" ht="11.25">
      <c r="A143" s="1">
        <v>2015</v>
      </c>
      <c r="B143" s="1" t="s">
        <v>8</v>
      </c>
      <c r="C143" s="7">
        <v>25594</v>
      </c>
      <c r="E143" s="6" t="s">
        <v>10</v>
      </c>
      <c r="F143" s="41">
        <f t="shared" si="10"/>
        <v>58194.875</v>
      </c>
      <c r="G143" s="99">
        <f>F143-$G$131*6/12</f>
        <v>58073.9697420635</v>
      </c>
      <c r="H143" s="99"/>
      <c r="I143" s="100">
        <f t="shared" si="11"/>
        <v>1.9749612822742781</v>
      </c>
      <c r="J143" s="101"/>
    </row>
    <row r="144" spans="1:10" ht="11.25">
      <c r="A144" s="1">
        <v>2015</v>
      </c>
      <c r="B144" s="1" t="s">
        <v>9</v>
      </c>
      <c r="C144" s="7">
        <v>31037</v>
      </c>
      <c r="E144" s="6" t="s">
        <v>11</v>
      </c>
      <c r="F144" s="41">
        <f t="shared" si="10"/>
        <v>101082.375</v>
      </c>
      <c r="G144" s="99">
        <f>F144-$G$131*7/12</f>
        <v>100941.31886574074</v>
      </c>
      <c r="H144" s="99"/>
      <c r="I144" s="100">
        <f t="shared" si="11"/>
        <v>3.4327805973481675</v>
      </c>
      <c r="J144" s="101"/>
    </row>
    <row r="145" spans="1:10" ht="11.25">
      <c r="A145" s="1">
        <v>2015</v>
      </c>
      <c r="B145" s="1" t="s">
        <v>10</v>
      </c>
      <c r="C145" s="7">
        <v>57675</v>
      </c>
      <c r="E145" s="6" t="s">
        <v>12</v>
      </c>
      <c r="F145" s="41">
        <f t="shared" si="10"/>
        <v>40651.5</v>
      </c>
      <c r="G145" s="99">
        <f>F145-$G$131*8/12</f>
        <v>40490.292989418</v>
      </c>
      <c r="H145" s="99"/>
      <c r="I145" s="100">
        <f t="shared" si="11"/>
        <v>1.3769811383174921</v>
      </c>
      <c r="J145" s="101"/>
    </row>
    <row r="146" spans="1:10" ht="11.25">
      <c r="A146" s="1">
        <v>2015</v>
      </c>
      <c r="B146" s="1" t="s">
        <v>11</v>
      </c>
      <c r="C146" s="7">
        <v>100466</v>
      </c>
      <c r="E146" s="6" t="s">
        <v>13</v>
      </c>
      <c r="F146" s="41">
        <f t="shared" si="10"/>
        <v>25110.625</v>
      </c>
      <c r="G146" s="99">
        <f>F146-$G$131*9/12</f>
        <v>24929.267113095244</v>
      </c>
      <c r="H146" s="99"/>
      <c r="I146" s="100">
        <f t="shared" si="11"/>
        <v>0.8477866686660427</v>
      </c>
      <c r="J146" s="101"/>
    </row>
    <row r="147" spans="1:10" ht="11.25">
      <c r="A147" s="1">
        <v>2015</v>
      </c>
      <c r="B147" s="1" t="s">
        <v>12</v>
      </c>
      <c r="C147" s="7">
        <v>40645</v>
      </c>
      <c r="E147" s="6" t="s">
        <v>14</v>
      </c>
      <c r="F147" s="41">
        <f t="shared" si="10"/>
        <v>11869.875</v>
      </c>
      <c r="G147" s="99">
        <f>F147-$G$131*10/12</f>
        <v>11668.366236772494</v>
      </c>
      <c r="H147" s="99"/>
      <c r="I147" s="100">
        <f t="shared" si="11"/>
        <v>0.39681412597373567</v>
      </c>
      <c r="J147" s="101"/>
    </row>
    <row r="148" spans="1:10" ht="11.25">
      <c r="A148" s="1">
        <v>2015</v>
      </c>
      <c r="B148" s="1" t="s">
        <v>13</v>
      </c>
      <c r="C148" s="7">
        <v>27547</v>
      </c>
      <c r="E148" s="6" t="s">
        <v>15</v>
      </c>
      <c r="F148" s="41">
        <f t="shared" si="10"/>
        <v>14420.5</v>
      </c>
      <c r="G148" s="99">
        <f>F148-$G$131*11/12</f>
        <v>14198.840360449743</v>
      </c>
      <c r="H148" s="99"/>
      <c r="I148" s="100">
        <f t="shared" si="11"/>
        <v>0.48286969342084446</v>
      </c>
      <c r="J148" s="101"/>
    </row>
    <row r="149" spans="1:10" ht="11.25">
      <c r="A149" s="1">
        <v>2015</v>
      </c>
      <c r="B149" s="1" t="s">
        <v>14</v>
      </c>
      <c r="C149" s="7">
        <v>12666</v>
      </c>
      <c r="E149" s="6"/>
      <c r="F149" s="4"/>
      <c r="G149" s="98"/>
      <c r="H149" s="98"/>
      <c r="I149" s="4"/>
      <c r="J149" s="42"/>
    </row>
    <row r="150" spans="1:10" ht="12" thickBot="1">
      <c r="A150" s="1">
        <v>2015</v>
      </c>
      <c r="B150" s="1" t="s">
        <v>15</v>
      </c>
      <c r="C150" s="7">
        <v>14697</v>
      </c>
      <c r="E150" s="23" t="s">
        <v>161</v>
      </c>
      <c r="F150" s="9"/>
      <c r="G150" s="9"/>
      <c r="H150" s="73">
        <f>SUM(G137:H148)/12</f>
        <v>29405.11809689154</v>
      </c>
      <c r="I150" s="9"/>
      <c r="J150" s="43"/>
    </row>
    <row r="151" spans="1:3" ht="11.25">
      <c r="A151" s="1">
        <v>2016</v>
      </c>
      <c r="B151" s="1" t="s">
        <v>4</v>
      </c>
      <c r="C151" s="7">
        <v>7481</v>
      </c>
    </row>
    <row r="152" spans="1:3" ht="11.25">
      <c r="A152" s="1">
        <v>2016</v>
      </c>
      <c r="B152" s="1" t="s">
        <v>5</v>
      </c>
      <c r="C152" s="7">
        <v>8685</v>
      </c>
    </row>
    <row r="153" spans="1:3" ht="11.25">
      <c r="A153" s="1">
        <v>2016</v>
      </c>
      <c r="B153" s="1" t="s">
        <v>6</v>
      </c>
      <c r="C153" s="7">
        <v>24176</v>
      </c>
    </row>
    <row r="154" spans="1:3" ht="11.25">
      <c r="A154" s="1">
        <v>2016</v>
      </c>
      <c r="B154" s="1" t="s">
        <v>7</v>
      </c>
      <c r="C154" s="7">
        <v>15747</v>
      </c>
    </row>
    <row r="155" spans="1:3" ht="11.25">
      <c r="A155" s="1">
        <v>2016</v>
      </c>
      <c r="B155" s="1" t="s">
        <v>8</v>
      </c>
      <c r="C155" s="7">
        <v>27568</v>
      </c>
    </row>
    <row r="156" spans="1:3" ht="11.25">
      <c r="A156" s="1">
        <v>2016</v>
      </c>
      <c r="B156" s="1" t="s">
        <v>9</v>
      </c>
      <c r="C156" s="7">
        <v>37384</v>
      </c>
    </row>
    <row r="157" spans="1:3" ht="11.25">
      <c r="A157" s="1">
        <v>2016</v>
      </c>
      <c r="B157" s="1" t="s">
        <v>10</v>
      </c>
      <c r="C157" s="7">
        <v>74451</v>
      </c>
    </row>
    <row r="158" spans="1:3" ht="11.25">
      <c r="A158" s="1">
        <v>2016</v>
      </c>
      <c r="B158" s="1" t="s">
        <v>11</v>
      </c>
      <c r="C158" s="7">
        <v>118995</v>
      </c>
    </row>
    <row r="159" spans="1:3" ht="11.25">
      <c r="A159" s="1">
        <v>2016</v>
      </c>
      <c r="B159" s="1" t="s">
        <v>12</v>
      </c>
      <c r="C159" s="7">
        <v>50545</v>
      </c>
    </row>
    <row r="160" spans="1:3" ht="11.25">
      <c r="A160" s="1">
        <v>2016</v>
      </c>
      <c r="B160" s="1" t="s">
        <v>13</v>
      </c>
      <c r="C160" s="7">
        <v>32990</v>
      </c>
    </row>
    <row r="161" spans="1:3" ht="11.25">
      <c r="A161" s="1">
        <v>2016</v>
      </c>
      <c r="B161" s="1" t="s">
        <v>14</v>
      </c>
      <c r="C161" s="7">
        <v>12458</v>
      </c>
    </row>
    <row r="162" spans="1:3" ht="11.25">
      <c r="A162" s="1">
        <v>2016</v>
      </c>
      <c r="B162" s="1" t="s">
        <v>15</v>
      </c>
      <c r="C162" s="7">
        <v>17061</v>
      </c>
    </row>
    <row r="163" spans="1:3" ht="11.25">
      <c r="A163" s="1">
        <v>2017</v>
      </c>
      <c r="B163" s="1" t="s">
        <v>4</v>
      </c>
      <c r="C163" s="7">
        <v>7865</v>
      </c>
    </row>
    <row r="164" spans="1:3" ht="11.25">
      <c r="A164" s="1">
        <v>2017</v>
      </c>
      <c r="B164" s="1" t="s">
        <v>5</v>
      </c>
      <c r="C164" s="7">
        <v>8834</v>
      </c>
    </row>
    <row r="165" spans="1:3" ht="11.25">
      <c r="A165" s="1">
        <v>2017</v>
      </c>
      <c r="B165" s="1" t="s">
        <v>6</v>
      </c>
      <c r="C165" s="7">
        <v>11589</v>
      </c>
    </row>
    <row r="166" spans="1:3" ht="11.25">
      <c r="A166" s="1">
        <v>2017</v>
      </c>
      <c r="B166" s="1" t="s">
        <v>7</v>
      </c>
      <c r="C166" s="7">
        <v>38374</v>
      </c>
    </row>
    <row r="167" spans="1:3" ht="11.25">
      <c r="A167" s="1">
        <v>2017</v>
      </c>
      <c r="B167" s="1" t="s">
        <v>8</v>
      </c>
      <c r="C167" s="7">
        <v>28002</v>
      </c>
    </row>
    <row r="168" spans="1:3" ht="11.25">
      <c r="A168" s="1">
        <v>2017</v>
      </c>
      <c r="B168" s="1" t="s">
        <v>9</v>
      </c>
      <c r="C168" s="7">
        <v>38842</v>
      </c>
    </row>
    <row r="169" spans="1:3" ht="11.25">
      <c r="A169" s="1">
        <v>2017</v>
      </c>
      <c r="B169" s="1" t="s">
        <v>10</v>
      </c>
      <c r="C169" s="7">
        <v>76076</v>
      </c>
    </row>
    <row r="170" spans="1:3" ht="11.25">
      <c r="A170" s="1">
        <v>2017</v>
      </c>
      <c r="B170" s="1" t="s">
        <v>11</v>
      </c>
      <c r="C170" s="7">
        <v>119170</v>
      </c>
    </row>
    <row r="171" spans="1:3" ht="11.25">
      <c r="A171" s="1">
        <v>2017</v>
      </c>
      <c r="B171" s="1" t="s">
        <v>12</v>
      </c>
      <c r="C171" s="7">
        <v>51345</v>
      </c>
    </row>
    <row r="172" spans="1:3" ht="11.25">
      <c r="A172" s="1">
        <v>2017</v>
      </c>
      <c r="B172" s="1" t="s">
        <v>13</v>
      </c>
      <c r="C172" s="7">
        <v>33456</v>
      </c>
    </row>
    <row r="173" spans="1:3" ht="11.25">
      <c r="A173" s="1">
        <v>2017</v>
      </c>
      <c r="B173" s="1" t="s">
        <v>14</v>
      </c>
      <c r="C173" s="7">
        <v>14563</v>
      </c>
    </row>
    <row r="174" spans="1:3" ht="11.25">
      <c r="A174" s="1">
        <v>2017</v>
      </c>
      <c r="B174" s="1" t="s">
        <v>15</v>
      </c>
      <c r="C174" s="7">
        <v>20924</v>
      </c>
    </row>
    <row r="175" spans="1:3" ht="11.25">
      <c r="A175" s="1">
        <v>2018</v>
      </c>
      <c r="B175" s="1" t="s">
        <v>4</v>
      </c>
      <c r="C175" s="7">
        <v>7288</v>
      </c>
    </row>
    <row r="176" spans="1:3" ht="11.25">
      <c r="A176" s="1">
        <v>2018</v>
      </c>
      <c r="B176" s="1" t="s">
        <v>5</v>
      </c>
      <c r="C176" s="7">
        <v>10602</v>
      </c>
    </row>
    <row r="177" spans="1:3" ht="11.25">
      <c r="A177" s="1">
        <v>2018</v>
      </c>
      <c r="B177" s="1" t="s">
        <v>6</v>
      </c>
      <c r="C177" s="7">
        <v>23106</v>
      </c>
    </row>
    <row r="178" spans="1:3" ht="11.25">
      <c r="A178" s="1">
        <v>2018</v>
      </c>
      <c r="B178" s="1" t="s">
        <v>7</v>
      </c>
      <c r="C178" s="7">
        <v>20989</v>
      </c>
    </row>
    <row r="179" spans="1:3" ht="11.25">
      <c r="A179" s="1">
        <v>2018</v>
      </c>
      <c r="B179" s="1" t="s">
        <v>8</v>
      </c>
      <c r="C179" s="7">
        <v>30907</v>
      </c>
    </row>
    <row r="180" spans="1:3" ht="11.25">
      <c r="A180" s="1">
        <v>2018</v>
      </c>
      <c r="B180" s="1" t="s">
        <v>9</v>
      </c>
      <c r="C180" s="7">
        <v>37725</v>
      </c>
    </row>
    <row r="181" spans="1:3" ht="11.25">
      <c r="A181" s="1">
        <v>2018</v>
      </c>
      <c r="B181" s="1" t="s">
        <v>10</v>
      </c>
      <c r="C181" s="7">
        <v>60792</v>
      </c>
    </row>
    <row r="182" spans="1:3" ht="11.25">
      <c r="A182" s="1">
        <v>2018</v>
      </c>
      <c r="B182" s="1" t="s">
        <v>11</v>
      </c>
      <c r="C182" s="7">
        <v>109451</v>
      </c>
    </row>
    <row r="183" spans="1:3" ht="11.25">
      <c r="A183" s="1">
        <v>2018</v>
      </c>
      <c r="B183" s="1" t="s">
        <v>12</v>
      </c>
      <c r="C183" s="7">
        <v>49463</v>
      </c>
    </row>
    <row r="184" spans="1:3" ht="11.25">
      <c r="A184" s="1">
        <v>2018</v>
      </c>
      <c r="B184" s="1" t="s">
        <v>13</v>
      </c>
      <c r="C184" s="7">
        <v>33379</v>
      </c>
    </row>
    <row r="185" spans="1:3" ht="11.25">
      <c r="A185" s="1">
        <v>2018</v>
      </c>
      <c r="B185" s="1" t="s">
        <v>14</v>
      </c>
      <c r="C185" s="7">
        <v>16856</v>
      </c>
    </row>
    <row r="186" spans="1:3" ht="11.25">
      <c r="A186" s="1">
        <v>2018</v>
      </c>
      <c r="B186" s="1" t="s">
        <v>15</v>
      </c>
      <c r="C186" s="7">
        <v>17555</v>
      </c>
    </row>
    <row r="187" spans="1:3" ht="11.25">
      <c r="A187" s="1">
        <v>2019</v>
      </c>
      <c r="B187" s="1" t="s">
        <v>4</v>
      </c>
      <c r="C187" s="7">
        <v>7996</v>
      </c>
    </row>
    <row r="188" spans="1:3" ht="11.25">
      <c r="A188" s="1">
        <v>2019</v>
      </c>
      <c r="B188" s="1" t="s">
        <v>5</v>
      </c>
      <c r="C188" s="7">
        <v>9985</v>
      </c>
    </row>
    <row r="189" spans="1:3" ht="11.25">
      <c r="A189" s="1">
        <v>2019</v>
      </c>
      <c r="B189" s="1" t="s">
        <v>6</v>
      </c>
      <c r="C189" s="7">
        <v>13728</v>
      </c>
    </row>
    <row r="190" spans="1:3" ht="11.25">
      <c r="A190" s="1">
        <v>2019</v>
      </c>
      <c r="B190" s="1" t="s">
        <v>7</v>
      </c>
      <c r="C190" s="7">
        <v>34363</v>
      </c>
    </row>
    <row r="191" spans="1:3" ht="11.25">
      <c r="A191" s="1">
        <v>2019</v>
      </c>
      <c r="B191" s="1" t="s">
        <v>8</v>
      </c>
      <c r="C191" s="7">
        <v>35974</v>
      </c>
    </row>
    <row r="192" spans="1:3" ht="11.25">
      <c r="A192" s="1">
        <v>2019</v>
      </c>
      <c r="B192" s="1" t="s">
        <v>9</v>
      </c>
      <c r="C192" s="7">
        <v>40696</v>
      </c>
    </row>
    <row r="193" spans="1:3" ht="11.25">
      <c r="A193" s="1">
        <v>2019</v>
      </c>
      <c r="B193" s="1" t="s">
        <v>10</v>
      </c>
      <c r="C193" s="7">
        <v>67151</v>
      </c>
    </row>
    <row r="194" spans="1:3" ht="11.25">
      <c r="A194" s="1">
        <v>2019</v>
      </c>
      <c r="B194" s="1" t="s">
        <v>11</v>
      </c>
      <c r="C194" s="7">
        <v>111821</v>
      </c>
    </row>
    <row r="195" spans="1:3" ht="11.25">
      <c r="A195" s="1">
        <v>2019</v>
      </c>
      <c r="B195" s="1" t="s">
        <v>12</v>
      </c>
      <c r="C195" s="7">
        <v>46640</v>
      </c>
    </row>
    <row r="196" spans="1:3" ht="11.25">
      <c r="A196" s="1">
        <v>2019</v>
      </c>
      <c r="B196" s="1" t="s">
        <v>13</v>
      </c>
      <c r="C196" s="7">
        <v>27496</v>
      </c>
    </row>
    <row r="197" spans="1:3" ht="11.25">
      <c r="A197" s="1">
        <v>2019</v>
      </c>
      <c r="B197" s="1" t="s">
        <v>14</v>
      </c>
      <c r="C197" s="7">
        <v>13534</v>
      </c>
    </row>
    <row r="198" spans="1:3" ht="12" thickBot="1">
      <c r="A198" s="9">
        <v>2019</v>
      </c>
      <c r="B198" s="9" t="s">
        <v>15</v>
      </c>
      <c r="C198" s="10">
        <v>17295</v>
      </c>
    </row>
  </sheetData>
  <sheetProtection/>
  <mergeCells count="62">
    <mergeCell ref="I48:J48"/>
    <mergeCell ref="I49:J49"/>
    <mergeCell ref="G50:H50"/>
    <mergeCell ref="I36:J37"/>
    <mergeCell ref="I38:J38"/>
    <mergeCell ref="I39:J39"/>
    <mergeCell ref="I40:J40"/>
    <mergeCell ref="I41:J41"/>
    <mergeCell ref="I42:J42"/>
    <mergeCell ref="I43:J43"/>
    <mergeCell ref="I44:J44"/>
    <mergeCell ref="I45:J45"/>
    <mergeCell ref="G46:H46"/>
    <mergeCell ref="G47:H47"/>
    <mergeCell ref="I46:J46"/>
    <mergeCell ref="I47:J47"/>
    <mergeCell ref="G40:H40"/>
    <mergeCell ref="G41:H41"/>
    <mergeCell ref="F22:G22"/>
    <mergeCell ref="F26:G26"/>
    <mergeCell ref="G48:H48"/>
    <mergeCell ref="G49:H49"/>
    <mergeCell ref="G42:H42"/>
    <mergeCell ref="G43:H43"/>
    <mergeCell ref="G44:H44"/>
    <mergeCell ref="G45:H45"/>
    <mergeCell ref="E36:E37"/>
    <mergeCell ref="F36:F37"/>
    <mergeCell ref="G36:H37"/>
    <mergeCell ref="F121:G121"/>
    <mergeCell ref="F125:G125"/>
    <mergeCell ref="E135:E136"/>
    <mergeCell ref="F135:F136"/>
    <mergeCell ref="G135:H136"/>
    <mergeCell ref="G38:H38"/>
    <mergeCell ref="G39:H39"/>
    <mergeCell ref="I135:J136"/>
    <mergeCell ref="G137:H137"/>
    <mergeCell ref="I137:J137"/>
    <mergeCell ref="G138:H138"/>
    <mergeCell ref="I138:J138"/>
    <mergeCell ref="G139:H139"/>
    <mergeCell ref="I139:J139"/>
    <mergeCell ref="G140:H140"/>
    <mergeCell ref="I140:J140"/>
    <mergeCell ref="G141:H141"/>
    <mergeCell ref="I141:J141"/>
    <mergeCell ref="G142:H142"/>
    <mergeCell ref="I142:J142"/>
    <mergeCell ref="G143:H143"/>
    <mergeCell ref="I143:J143"/>
    <mergeCell ref="G144:H144"/>
    <mergeCell ref="I144:J144"/>
    <mergeCell ref="G145:H145"/>
    <mergeCell ref="I145:J145"/>
    <mergeCell ref="G149:H149"/>
    <mergeCell ref="G146:H146"/>
    <mergeCell ref="I146:J146"/>
    <mergeCell ref="G147:H147"/>
    <mergeCell ref="I147:J147"/>
    <mergeCell ref="G148:H148"/>
    <mergeCell ref="I148:J148"/>
  </mergeCell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15"/>
  <sheetViews>
    <sheetView zoomScalePageLayoutView="0" workbookViewId="0" topLeftCell="A144">
      <selection activeCell="N166" sqref="N166"/>
    </sheetView>
  </sheetViews>
  <sheetFormatPr defaultColWidth="11.421875" defaultRowHeight="12.75"/>
  <cols>
    <col min="1" max="7" width="11.421875" style="1" customWidth="1"/>
    <col min="8" max="8" width="9.00390625" style="1" customWidth="1"/>
    <col min="9" max="9" width="11.421875" style="1" customWidth="1"/>
    <col min="10" max="15" width="9.00390625" style="1" customWidth="1"/>
    <col min="16" max="16384" width="11.421875" style="1" customWidth="1"/>
  </cols>
  <sheetData>
    <row r="1" ht="11.25">
      <c r="A1" s="2" t="s">
        <v>163</v>
      </c>
    </row>
    <row r="4" ht="11.25">
      <c r="A4" s="2" t="s">
        <v>150</v>
      </c>
    </row>
    <row r="5" ht="12" thickBot="1"/>
    <row r="6" spans="1:7" ht="26.25" customHeight="1" thickBot="1">
      <c r="A6" s="46" t="s">
        <v>31</v>
      </c>
      <c r="B6" s="47" t="s">
        <v>3</v>
      </c>
      <c r="C6" s="47" t="s">
        <v>151</v>
      </c>
      <c r="D6" s="47" t="s">
        <v>152</v>
      </c>
      <c r="E6" s="48" t="s">
        <v>153</v>
      </c>
      <c r="G6" s="2" t="s">
        <v>168</v>
      </c>
    </row>
    <row r="7" spans="1:5" ht="11.25">
      <c r="A7" s="6" t="s">
        <v>32</v>
      </c>
      <c r="B7" s="41">
        <v>1944</v>
      </c>
      <c r="C7" s="41"/>
      <c r="D7" s="41"/>
      <c r="E7" s="7"/>
    </row>
    <row r="8" spans="1:15" ht="11.25">
      <c r="A8" s="6" t="s">
        <v>33</v>
      </c>
      <c r="B8" s="41">
        <v>2164</v>
      </c>
      <c r="C8" s="41"/>
      <c r="D8" s="41"/>
      <c r="E8" s="7"/>
      <c r="G8" s="83"/>
      <c r="H8" s="84">
        <v>1996</v>
      </c>
      <c r="I8" s="84">
        <v>1997</v>
      </c>
      <c r="J8" s="84">
        <v>1998</v>
      </c>
      <c r="K8" s="84">
        <v>1999</v>
      </c>
      <c r="L8" s="84">
        <v>2000</v>
      </c>
      <c r="M8" s="84">
        <v>2001</v>
      </c>
      <c r="N8" s="84">
        <v>2002</v>
      </c>
      <c r="O8" s="85">
        <v>2003</v>
      </c>
    </row>
    <row r="9" spans="1:15" ht="11.25">
      <c r="A9" s="6" t="s">
        <v>34</v>
      </c>
      <c r="B9" s="41">
        <v>3203</v>
      </c>
      <c r="C9" s="41"/>
      <c r="D9" s="41"/>
      <c r="E9" s="7"/>
      <c r="G9" s="62" t="s">
        <v>4</v>
      </c>
      <c r="H9" s="41">
        <v>1944</v>
      </c>
      <c r="I9" s="41">
        <v>3040</v>
      </c>
      <c r="J9" s="41">
        <v>3216</v>
      </c>
      <c r="K9" s="41">
        <v>5129</v>
      </c>
      <c r="L9" s="41">
        <v>5423</v>
      </c>
      <c r="M9" s="41">
        <v>4510</v>
      </c>
      <c r="N9" s="41">
        <v>5604</v>
      </c>
      <c r="O9" s="76">
        <v>5925</v>
      </c>
    </row>
    <row r="10" spans="1:15" ht="11.25">
      <c r="A10" s="6" t="s">
        <v>35</v>
      </c>
      <c r="B10" s="41">
        <v>6022</v>
      </c>
      <c r="C10" s="41"/>
      <c r="D10" s="41"/>
      <c r="E10" s="7"/>
      <c r="G10" s="62" t="s">
        <v>5</v>
      </c>
      <c r="H10" s="41">
        <v>2164</v>
      </c>
      <c r="I10" s="41">
        <v>3431</v>
      </c>
      <c r="J10" s="41">
        <v>4042</v>
      </c>
      <c r="K10" s="41">
        <v>5698</v>
      </c>
      <c r="L10" s="41">
        <v>5741</v>
      </c>
      <c r="M10" s="41">
        <v>6786</v>
      </c>
      <c r="N10" s="41">
        <v>7961</v>
      </c>
      <c r="O10" s="76">
        <v>7907</v>
      </c>
    </row>
    <row r="11" spans="1:15" ht="11.25">
      <c r="A11" s="6" t="s">
        <v>36</v>
      </c>
      <c r="B11" s="41">
        <v>4249</v>
      </c>
      <c r="C11" s="41"/>
      <c r="D11" s="41"/>
      <c r="E11" s="7"/>
      <c r="G11" s="62" t="s">
        <v>6</v>
      </c>
      <c r="H11" s="41">
        <v>3203</v>
      </c>
      <c r="I11" s="41">
        <v>8364</v>
      </c>
      <c r="J11" s="41">
        <v>5842</v>
      </c>
      <c r="K11" s="41">
        <v>10921</v>
      </c>
      <c r="L11" s="41">
        <v>7947</v>
      </c>
      <c r="M11" s="41">
        <v>6998</v>
      </c>
      <c r="N11" s="41">
        <v>22050</v>
      </c>
      <c r="O11" s="76">
        <v>9929</v>
      </c>
    </row>
    <row r="12" spans="1:15" ht="11.25">
      <c r="A12" s="6" t="s">
        <v>37</v>
      </c>
      <c r="B12" s="41">
        <v>4754</v>
      </c>
      <c r="C12" s="41">
        <f aca="true" t="shared" si="0" ref="C12:C43">SUM(B7:B17)/11</f>
        <v>6173</v>
      </c>
      <c r="D12" s="41"/>
      <c r="E12" s="7"/>
      <c r="G12" s="62" t="s">
        <v>7</v>
      </c>
      <c r="H12" s="41">
        <v>6022</v>
      </c>
      <c r="I12" s="41">
        <v>3742</v>
      </c>
      <c r="J12" s="41">
        <v>9972</v>
      </c>
      <c r="K12" s="41">
        <v>12782</v>
      </c>
      <c r="L12" s="41">
        <v>17439</v>
      </c>
      <c r="M12" s="41">
        <v>19275</v>
      </c>
      <c r="N12" s="41">
        <v>11293</v>
      </c>
      <c r="O12" s="76">
        <v>23095</v>
      </c>
    </row>
    <row r="13" spans="1:15" ht="11.25">
      <c r="A13" s="6" t="s">
        <v>38</v>
      </c>
      <c r="B13" s="41">
        <v>10596</v>
      </c>
      <c r="C13" s="41">
        <f t="shared" si="0"/>
        <v>6348.090909090909</v>
      </c>
      <c r="D13" s="41">
        <f aca="true" t="shared" si="1" ref="D13:D44">SUM(B7:B19)/13</f>
        <v>5754.846153846154</v>
      </c>
      <c r="E13" s="7">
        <f aca="true" t="shared" si="2" ref="E13:E44">SUM(C13:D13)/2</f>
        <v>6051.468531468532</v>
      </c>
      <c r="G13" s="62" t="s">
        <v>8</v>
      </c>
      <c r="H13" s="41">
        <v>4249</v>
      </c>
      <c r="I13" s="41">
        <v>5846</v>
      </c>
      <c r="J13" s="41">
        <v>8038</v>
      </c>
      <c r="K13" s="41">
        <v>12698</v>
      </c>
      <c r="L13" s="41">
        <v>9102</v>
      </c>
      <c r="M13" s="41">
        <v>10988</v>
      </c>
      <c r="N13" s="41">
        <v>17161</v>
      </c>
      <c r="O13" s="76">
        <v>16821</v>
      </c>
    </row>
    <row r="14" spans="1:15" ht="11.25">
      <c r="A14" s="6" t="s">
        <v>39</v>
      </c>
      <c r="B14" s="41">
        <v>19217</v>
      </c>
      <c r="C14" s="41">
        <f t="shared" si="0"/>
        <v>6427.727272727273</v>
      </c>
      <c r="D14" s="41">
        <f t="shared" si="1"/>
        <v>5869.2307692307695</v>
      </c>
      <c r="E14" s="7">
        <f t="shared" si="2"/>
        <v>6148.479020979021</v>
      </c>
      <c r="G14" s="62" t="s">
        <v>9</v>
      </c>
      <c r="H14" s="41">
        <v>4754</v>
      </c>
      <c r="I14" s="41">
        <v>5684</v>
      </c>
      <c r="J14" s="41">
        <v>6937</v>
      </c>
      <c r="K14" s="41">
        <v>13456</v>
      </c>
      <c r="L14" s="41">
        <v>11395</v>
      </c>
      <c r="M14" s="41">
        <v>14313</v>
      </c>
      <c r="N14" s="41">
        <v>18316</v>
      </c>
      <c r="O14" s="76">
        <v>16138</v>
      </c>
    </row>
    <row r="15" spans="1:15" ht="11.25">
      <c r="A15" s="6" t="s">
        <v>40</v>
      </c>
      <c r="B15" s="41">
        <v>7372</v>
      </c>
      <c r="C15" s="41">
        <f t="shared" si="0"/>
        <v>6448.454545454545</v>
      </c>
      <c r="D15" s="41">
        <f t="shared" si="1"/>
        <v>6346.153846153846</v>
      </c>
      <c r="E15" s="7">
        <f t="shared" si="2"/>
        <v>6397.304195804196</v>
      </c>
      <c r="G15" s="62" t="s">
        <v>10</v>
      </c>
      <c r="H15" s="41">
        <v>10596</v>
      </c>
      <c r="I15" s="41">
        <v>12444</v>
      </c>
      <c r="J15" s="41">
        <v>17988</v>
      </c>
      <c r="K15" s="41">
        <v>24679</v>
      </c>
      <c r="L15" s="41">
        <v>28961</v>
      </c>
      <c r="M15" s="41">
        <v>31618</v>
      </c>
      <c r="N15" s="41">
        <v>38856</v>
      </c>
      <c r="O15" s="76">
        <v>35223</v>
      </c>
    </row>
    <row r="16" spans="1:15" ht="11.25">
      <c r="A16" s="6" t="s">
        <v>41</v>
      </c>
      <c r="B16" s="41">
        <v>4577</v>
      </c>
      <c r="C16" s="41">
        <f t="shared" si="0"/>
        <v>6661.363636363636</v>
      </c>
      <c r="D16" s="41">
        <f t="shared" si="1"/>
        <v>6387.615384615385</v>
      </c>
      <c r="E16" s="7">
        <f t="shared" si="2"/>
        <v>6524.48951048951</v>
      </c>
      <c r="G16" s="62" t="s">
        <v>11</v>
      </c>
      <c r="H16" s="41">
        <v>19217</v>
      </c>
      <c r="I16" s="41">
        <v>23511</v>
      </c>
      <c r="J16" s="41">
        <v>35860</v>
      </c>
      <c r="K16" s="41">
        <v>42279</v>
      </c>
      <c r="L16" s="41">
        <v>53913</v>
      </c>
      <c r="M16" s="41">
        <v>64937</v>
      </c>
      <c r="N16" s="41">
        <v>77500</v>
      </c>
      <c r="O16" s="76">
        <v>77863</v>
      </c>
    </row>
    <row r="17" spans="1:15" ht="11.25">
      <c r="A17" s="6" t="s">
        <v>42</v>
      </c>
      <c r="B17" s="41">
        <v>3805</v>
      </c>
      <c r="C17" s="41">
        <f t="shared" si="0"/>
        <v>6615.272727272727</v>
      </c>
      <c r="D17" s="41">
        <f t="shared" si="1"/>
        <v>6374.076923076923</v>
      </c>
      <c r="E17" s="7">
        <f t="shared" si="2"/>
        <v>6494.674825174825</v>
      </c>
      <c r="G17" s="62" t="s">
        <v>12</v>
      </c>
      <c r="H17" s="41">
        <v>7372</v>
      </c>
      <c r="I17" s="41">
        <v>10203</v>
      </c>
      <c r="J17" s="41">
        <v>14572</v>
      </c>
      <c r="K17" s="41">
        <v>20693</v>
      </c>
      <c r="L17" s="41">
        <v>20067</v>
      </c>
      <c r="M17" s="41">
        <v>21858</v>
      </c>
      <c r="N17" s="41">
        <v>25887</v>
      </c>
      <c r="O17" s="76">
        <v>25735</v>
      </c>
    </row>
    <row r="18" spans="1:15" ht="11.25">
      <c r="A18" s="6" t="s">
        <v>43</v>
      </c>
      <c r="B18" s="41">
        <v>3870</v>
      </c>
      <c r="C18" s="41">
        <f t="shared" si="0"/>
        <v>6714.545454545455</v>
      </c>
      <c r="D18" s="41">
        <f t="shared" si="1"/>
        <v>6484.461538461538</v>
      </c>
      <c r="E18" s="7">
        <f t="shared" si="2"/>
        <v>6599.5034965034965</v>
      </c>
      <c r="G18" s="62" t="s">
        <v>13</v>
      </c>
      <c r="H18" s="41">
        <v>4577</v>
      </c>
      <c r="I18" s="41">
        <v>5947</v>
      </c>
      <c r="J18" s="41">
        <v>10380</v>
      </c>
      <c r="K18" s="41">
        <v>16601</v>
      </c>
      <c r="L18" s="41">
        <v>13030</v>
      </c>
      <c r="M18" s="41">
        <v>15961</v>
      </c>
      <c r="N18" s="41">
        <v>18023</v>
      </c>
      <c r="O18" s="76">
        <v>15784</v>
      </c>
    </row>
    <row r="19" spans="1:15" ht="11.25">
      <c r="A19" s="6" t="s">
        <v>44</v>
      </c>
      <c r="B19" s="41">
        <v>3040</v>
      </c>
      <c r="C19" s="41">
        <f t="shared" si="0"/>
        <v>6268</v>
      </c>
      <c r="D19" s="41">
        <f t="shared" si="1"/>
        <v>7076</v>
      </c>
      <c r="E19" s="7">
        <f t="shared" si="2"/>
        <v>6672</v>
      </c>
      <c r="G19" s="62" t="s">
        <v>14</v>
      </c>
      <c r="H19" s="41">
        <v>3805</v>
      </c>
      <c r="I19" s="41">
        <v>4155</v>
      </c>
      <c r="J19" s="41">
        <v>5496</v>
      </c>
      <c r="K19" s="41">
        <v>9362</v>
      </c>
      <c r="L19" s="41">
        <v>7990</v>
      </c>
      <c r="M19" s="41">
        <v>12519</v>
      </c>
      <c r="N19" s="41">
        <v>13281</v>
      </c>
      <c r="O19" s="76">
        <v>11491</v>
      </c>
    </row>
    <row r="20" spans="1:15" ht="11.25">
      <c r="A20" s="6" t="s">
        <v>45</v>
      </c>
      <c r="B20" s="41">
        <v>3431</v>
      </c>
      <c r="C20" s="41">
        <f t="shared" si="0"/>
        <v>5652.272727272727</v>
      </c>
      <c r="D20" s="41">
        <f t="shared" si="1"/>
        <v>8069.461538461538</v>
      </c>
      <c r="E20" s="7">
        <f t="shared" si="2"/>
        <v>6860.867132867133</v>
      </c>
      <c r="G20" s="64" t="s">
        <v>15</v>
      </c>
      <c r="H20" s="77">
        <v>3870</v>
      </c>
      <c r="I20" s="77">
        <v>5973</v>
      </c>
      <c r="J20" s="77">
        <v>9124</v>
      </c>
      <c r="K20" s="77">
        <v>10366</v>
      </c>
      <c r="L20" s="77">
        <v>12206</v>
      </c>
      <c r="M20" s="77">
        <v>13778</v>
      </c>
      <c r="N20" s="77">
        <v>14809</v>
      </c>
      <c r="O20" s="78">
        <v>17342</v>
      </c>
    </row>
    <row r="21" spans="1:5" ht="11.25">
      <c r="A21" s="6" t="s">
        <v>46</v>
      </c>
      <c r="B21" s="41">
        <v>8364</v>
      </c>
      <c r="C21" s="41">
        <f t="shared" si="0"/>
        <v>7119.454545454545</v>
      </c>
      <c r="D21" s="41">
        <f t="shared" si="1"/>
        <v>7376.076923076923</v>
      </c>
      <c r="E21" s="7">
        <f t="shared" si="2"/>
        <v>7247.765734265734</v>
      </c>
    </row>
    <row r="22" spans="1:5" ht="11.25">
      <c r="A22" s="6" t="s">
        <v>47</v>
      </c>
      <c r="B22" s="41">
        <v>3742</v>
      </c>
      <c r="C22" s="41">
        <f t="shared" si="0"/>
        <v>7630.909090909091</v>
      </c>
      <c r="D22" s="41">
        <f t="shared" si="1"/>
        <v>7266.461538461538</v>
      </c>
      <c r="E22" s="7">
        <f t="shared" si="2"/>
        <v>7448.685314685315</v>
      </c>
    </row>
    <row r="23" spans="1:7" ht="11.25">
      <c r="A23" s="6" t="s">
        <v>48</v>
      </c>
      <c r="B23" s="41">
        <v>5846</v>
      </c>
      <c r="C23" s="41">
        <f t="shared" si="0"/>
        <v>7825.636363636364</v>
      </c>
      <c r="D23" s="41">
        <f t="shared" si="1"/>
        <v>7234</v>
      </c>
      <c r="E23" s="7">
        <f t="shared" si="2"/>
        <v>7529.818181818182</v>
      </c>
      <c r="G23" s="2" t="s">
        <v>166</v>
      </c>
    </row>
    <row r="24" spans="1:5" ht="11.25">
      <c r="A24" s="6" t="s">
        <v>49</v>
      </c>
      <c r="B24" s="41">
        <v>5684</v>
      </c>
      <c r="C24" s="41">
        <f t="shared" si="0"/>
        <v>7851.545454545455</v>
      </c>
      <c r="D24" s="41">
        <f t="shared" si="1"/>
        <v>7400.7692307692305</v>
      </c>
      <c r="E24" s="7">
        <f t="shared" si="2"/>
        <v>7626.157342657343</v>
      </c>
    </row>
    <row r="25" spans="1:15" ht="11.25">
      <c r="A25" s="6" t="s">
        <v>50</v>
      </c>
      <c r="B25" s="41">
        <v>12444</v>
      </c>
      <c r="C25" s="41">
        <f t="shared" si="0"/>
        <v>8118.181818181818</v>
      </c>
      <c r="D25" s="41">
        <f t="shared" si="1"/>
        <v>7350.461538461538</v>
      </c>
      <c r="E25" s="7">
        <f t="shared" si="2"/>
        <v>7734.321678321678</v>
      </c>
      <c r="G25" s="58"/>
      <c r="H25" s="75">
        <v>1996</v>
      </c>
      <c r="I25" s="75">
        <v>1997</v>
      </c>
      <c r="J25" s="75">
        <v>1998</v>
      </c>
      <c r="K25" s="75">
        <v>1999</v>
      </c>
      <c r="L25" s="75">
        <v>2000</v>
      </c>
      <c r="M25" s="75">
        <v>2001</v>
      </c>
      <c r="N25" s="75">
        <v>2002</v>
      </c>
      <c r="O25" s="61">
        <v>2003</v>
      </c>
    </row>
    <row r="26" spans="1:15" ht="11.25">
      <c r="A26" s="6" t="s">
        <v>51</v>
      </c>
      <c r="B26" s="41">
        <v>23511</v>
      </c>
      <c r="C26" s="41">
        <f t="shared" si="0"/>
        <v>8098.636363636364</v>
      </c>
      <c r="D26" s="41">
        <f t="shared" si="1"/>
        <v>7427.538461538462</v>
      </c>
      <c r="E26" s="7">
        <f t="shared" si="2"/>
        <v>7763.0874125874125</v>
      </c>
      <c r="G26" s="62" t="s">
        <v>4</v>
      </c>
      <c r="H26" s="41"/>
      <c r="I26" s="41">
        <v>6672</v>
      </c>
      <c r="J26" s="41">
        <v>8541.314685314685</v>
      </c>
      <c r="K26" s="41">
        <v>13063.360139860139</v>
      </c>
      <c r="L26" s="41">
        <v>15183.188811188811</v>
      </c>
      <c r="M26" s="41">
        <v>16602.073426573428</v>
      </c>
      <c r="N26" s="41">
        <v>20453.58741258741</v>
      </c>
      <c r="O26" s="76">
        <v>22092.40909090909</v>
      </c>
    </row>
    <row r="27" spans="1:15" ht="11.25">
      <c r="A27" s="6" t="s">
        <v>52</v>
      </c>
      <c r="B27" s="41">
        <v>10203</v>
      </c>
      <c r="C27" s="41">
        <f t="shared" si="0"/>
        <v>7705.727272727273</v>
      </c>
      <c r="D27" s="41">
        <f t="shared" si="1"/>
        <v>7613</v>
      </c>
      <c r="E27" s="7">
        <f t="shared" si="2"/>
        <v>7659.363636363636</v>
      </c>
      <c r="G27" s="62" t="s">
        <v>5</v>
      </c>
      <c r="H27" s="41"/>
      <c r="I27" s="41">
        <v>6860.867132867133</v>
      </c>
      <c r="J27" s="41">
        <v>9190.884615384615</v>
      </c>
      <c r="K27" s="41">
        <v>13489.402097902097</v>
      </c>
      <c r="L27" s="41">
        <v>15702.20979020979</v>
      </c>
      <c r="M27" s="41">
        <v>16972.356643356645</v>
      </c>
      <c r="N27" s="41">
        <v>21032.779720279723</v>
      </c>
      <c r="O27" s="76">
        <v>21670.996503496503</v>
      </c>
    </row>
    <row r="28" spans="1:15" ht="11.25">
      <c r="A28" s="6" t="s">
        <v>53</v>
      </c>
      <c r="B28" s="41">
        <v>5947</v>
      </c>
      <c r="C28" s="41">
        <f t="shared" si="0"/>
        <v>7896.636363636364</v>
      </c>
      <c r="D28" s="41">
        <f t="shared" si="1"/>
        <v>7736.692307692308</v>
      </c>
      <c r="E28" s="7">
        <f t="shared" si="2"/>
        <v>7816.664335664336</v>
      </c>
      <c r="G28" s="62" t="s">
        <v>6</v>
      </c>
      <c r="H28" s="41"/>
      <c r="I28" s="41">
        <v>7247.765734265734</v>
      </c>
      <c r="J28" s="41">
        <v>10013.304195804196</v>
      </c>
      <c r="K28" s="41">
        <v>14165.465034965035</v>
      </c>
      <c r="L28" s="41">
        <v>16357.902097902097</v>
      </c>
      <c r="M28" s="41">
        <v>17779.017482517484</v>
      </c>
      <c r="N28" s="41">
        <v>22060.03846153846</v>
      </c>
      <c r="O28" s="76">
        <v>22042.58041958042</v>
      </c>
    </row>
    <row r="29" spans="1:15" ht="11.25">
      <c r="A29" s="6" t="s">
        <v>54</v>
      </c>
      <c r="B29" s="41">
        <v>4155</v>
      </c>
      <c r="C29" s="41">
        <f t="shared" si="0"/>
        <v>8271.727272727272</v>
      </c>
      <c r="D29" s="41">
        <f t="shared" si="1"/>
        <v>8067.153846153846</v>
      </c>
      <c r="E29" s="7">
        <f t="shared" si="2"/>
        <v>8169.440559440559</v>
      </c>
      <c r="G29" s="62" t="s">
        <v>7</v>
      </c>
      <c r="H29" s="41"/>
      <c r="I29" s="41">
        <v>7448.685314685315</v>
      </c>
      <c r="J29" s="41">
        <v>10412.157342657341</v>
      </c>
      <c r="K29" s="41">
        <v>14712.276223776225</v>
      </c>
      <c r="L29" s="41">
        <v>16220.716783216783</v>
      </c>
      <c r="M29" s="41">
        <v>18022.367132867133</v>
      </c>
      <c r="N29" s="41">
        <v>22363.720279720277</v>
      </c>
      <c r="O29" s="76">
        <v>22004.54895104895</v>
      </c>
    </row>
    <row r="30" spans="1:15" ht="11.25">
      <c r="A30" s="6" t="s">
        <v>55</v>
      </c>
      <c r="B30" s="41">
        <v>5973</v>
      </c>
      <c r="C30" s="41">
        <f t="shared" si="0"/>
        <v>8485.727272727272</v>
      </c>
      <c r="D30" s="41">
        <f t="shared" si="1"/>
        <v>8151.076923076923</v>
      </c>
      <c r="E30" s="7">
        <f t="shared" si="2"/>
        <v>8318.402097902097</v>
      </c>
      <c r="G30" s="62" t="s">
        <v>8</v>
      </c>
      <c r="H30" s="41"/>
      <c r="I30" s="41">
        <v>7529.818181818182</v>
      </c>
      <c r="J30" s="41">
        <v>10677.765734265735</v>
      </c>
      <c r="K30" s="41">
        <v>15177.895104895106</v>
      </c>
      <c r="L30" s="41">
        <v>16056.251748251749</v>
      </c>
      <c r="M30" s="41">
        <v>18365.03146853147</v>
      </c>
      <c r="N30" s="41">
        <v>22510.825174825175</v>
      </c>
      <c r="O30" s="76">
        <v>21867.09090909091</v>
      </c>
    </row>
    <row r="31" spans="1:15" ht="11.25">
      <c r="A31" s="6" t="s">
        <v>56</v>
      </c>
      <c r="B31" s="41">
        <v>3216</v>
      </c>
      <c r="C31" s="41">
        <f t="shared" si="0"/>
        <v>7985.090909090909</v>
      </c>
      <c r="D31" s="41">
        <f t="shared" si="1"/>
        <v>9097.538461538461</v>
      </c>
      <c r="E31" s="7">
        <f t="shared" si="2"/>
        <v>8541.314685314685</v>
      </c>
      <c r="G31" s="62" t="s">
        <v>9</v>
      </c>
      <c r="H31" s="41"/>
      <c r="I31" s="41">
        <v>7626.157342657343</v>
      </c>
      <c r="J31" s="41">
        <v>10847.1993006993</v>
      </c>
      <c r="K31" s="41">
        <v>15376.02097902098</v>
      </c>
      <c r="L31" s="41">
        <v>16057.636363636364</v>
      </c>
      <c r="M31" s="41">
        <v>18601.87412587413</v>
      </c>
      <c r="N31" s="41">
        <v>22576.31118881119</v>
      </c>
      <c r="O31" s="76">
        <v>21872.465034965036</v>
      </c>
    </row>
    <row r="32" spans="1:15" ht="11.25">
      <c r="A32" s="6" t="s">
        <v>57</v>
      </c>
      <c r="B32" s="41">
        <v>4042</v>
      </c>
      <c r="C32" s="41">
        <f t="shared" si="0"/>
        <v>7483</v>
      </c>
      <c r="D32" s="41">
        <f t="shared" si="1"/>
        <v>10898.76923076923</v>
      </c>
      <c r="E32" s="7">
        <f t="shared" si="2"/>
        <v>9190.884615384615</v>
      </c>
      <c r="G32" s="62" t="s">
        <v>10</v>
      </c>
      <c r="H32" s="41">
        <v>6051.468531468532</v>
      </c>
      <c r="I32" s="41">
        <v>7734.321678321678</v>
      </c>
      <c r="J32" s="41">
        <v>11083.283216783217</v>
      </c>
      <c r="K32" s="41">
        <v>15471.72027972028</v>
      </c>
      <c r="L32" s="41">
        <v>16140.723776223776</v>
      </c>
      <c r="M32" s="41">
        <v>18769.22377622378</v>
      </c>
      <c r="N32" s="41">
        <v>22692.681818181816</v>
      </c>
      <c r="O32" s="76"/>
    </row>
    <row r="33" spans="1:15" ht="11.25">
      <c r="A33" s="6" t="s">
        <v>58</v>
      </c>
      <c r="B33" s="41">
        <v>5842</v>
      </c>
      <c r="C33" s="41">
        <f t="shared" si="0"/>
        <v>9815.454545454546</v>
      </c>
      <c r="D33" s="41">
        <f t="shared" si="1"/>
        <v>10211.153846153846</v>
      </c>
      <c r="E33" s="7">
        <f t="shared" si="2"/>
        <v>10013.304195804196</v>
      </c>
      <c r="G33" s="62" t="s">
        <v>11</v>
      </c>
      <c r="H33" s="41">
        <v>6148.479020979021</v>
      </c>
      <c r="I33" s="41">
        <v>7763.0874125874125</v>
      </c>
      <c r="J33" s="41">
        <v>11228.153846153846</v>
      </c>
      <c r="K33" s="41">
        <v>15482.758741258742</v>
      </c>
      <c r="L33" s="41">
        <v>16137.192307692309</v>
      </c>
      <c r="M33" s="41">
        <v>18848.227272727272</v>
      </c>
      <c r="N33" s="41">
        <v>22688.71328671329</v>
      </c>
      <c r="O33" s="76"/>
    </row>
    <row r="34" spans="1:15" ht="11.25">
      <c r="A34" s="6" t="s">
        <v>59</v>
      </c>
      <c r="B34" s="41">
        <v>9972</v>
      </c>
      <c r="C34" s="41">
        <f t="shared" si="0"/>
        <v>10599.545454545454</v>
      </c>
      <c r="D34" s="41">
        <f t="shared" si="1"/>
        <v>10224.76923076923</v>
      </c>
      <c r="E34" s="7">
        <f t="shared" si="2"/>
        <v>10412.157342657341</v>
      </c>
      <c r="G34" s="62" t="s">
        <v>12</v>
      </c>
      <c r="H34" s="41">
        <v>6397.304195804196</v>
      </c>
      <c r="I34" s="41">
        <v>7659.363636363636</v>
      </c>
      <c r="J34" s="41">
        <v>11486.185314685314</v>
      </c>
      <c r="K34" s="41">
        <v>15333.804195804196</v>
      </c>
      <c r="L34" s="41">
        <v>16132.765734265733</v>
      </c>
      <c r="M34" s="41">
        <v>19479.076923076922</v>
      </c>
      <c r="N34" s="41">
        <v>22121.54195804196</v>
      </c>
      <c r="O34" s="76"/>
    </row>
    <row r="35" spans="1:15" ht="11.25">
      <c r="A35" s="6" t="s">
        <v>60</v>
      </c>
      <c r="B35" s="41">
        <v>8038</v>
      </c>
      <c r="C35" s="41">
        <f t="shared" si="0"/>
        <v>11165.454545454546</v>
      </c>
      <c r="D35" s="41">
        <f t="shared" si="1"/>
        <v>10190.076923076924</v>
      </c>
      <c r="E35" s="7">
        <f t="shared" si="2"/>
        <v>10677.765734265735</v>
      </c>
      <c r="G35" s="62" t="s">
        <v>13</v>
      </c>
      <c r="H35" s="41">
        <v>6524.48951048951</v>
      </c>
      <c r="I35" s="41">
        <v>7816.664335664336</v>
      </c>
      <c r="J35" s="41">
        <v>11796.244755244756</v>
      </c>
      <c r="K35" s="41">
        <v>15364.723776223775</v>
      </c>
      <c r="L35" s="41">
        <v>16093.867132867133</v>
      </c>
      <c r="M35" s="41">
        <v>19770.405594405594</v>
      </c>
      <c r="N35" s="41">
        <v>22099.734265734267</v>
      </c>
      <c r="O35" s="76"/>
    </row>
    <row r="36" spans="1:15" ht="11.25">
      <c r="A36" s="6" t="s">
        <v>61</v>
      </c>
      <c r="B36" s="41">
        <v>6937</v>
      </c>
      <c r="C36" s="41">
        <f t="shared" si="0"/>
        <v>11122.09090909091</v>
      </c>
      <c r="D36" s="41">
        <f t="shared" si="1"/>
        <v>10572.307692307691</v>
      </c>
      <c r="E36" s="7">
        <f t="shared" si="2"/>
        <v>10847.1993006993</v>
      </c>
      <c r="G36" s="62" t="s">
        <v>14</v>
      </c>
      <c r="H36" s="41">
        <v>6494.674825174825</v>
      </c>
      <c r="I36" s="41">
        <v>8169.440559440559</v>
      </c>
      <c r="J36" s="41">
        <v>12116.727272727272</v>
      </c>
      <c r="K36" s="41">
        <v>15438.685314685314</v>
      </c>
      <c r="L36" s="41">
        <v>16308.160839160839</v>
      </c>
      <c r="M36" s="41">
        <v>19702.96153846154</v>
      </c>
      <c r="N36" s="41">
        <v>22582.076923076922</v>
      </c>
      <c r="O36" s="76"/>
    </row>
    <row r="37" spans="1:15" ht="11.25">
      <c r="A37" s="6" t="s">
        <v>62</v>
      </c>
      <c r="B37" s="41">
        <v>17988</v>
      </c>
      <c r="C37" s="41">
        <f t="shared" si="0"/>
        <v>11659.181818181818</v>
      </c>
      <c r="D37" s="41">
        <f t="shared" si="1"/>
        <v>10507.384615384615</v>
      </c>
      <c r="E37" s="7">
        <f t="shared" si="2"/>
        <v>11083.283216783217</v>
      </c>
      <c r="G37" s="64" t="s">
        <v>15</v>
      </c>
      <c r="H37" s="77">
        <v>6599.5034965034965</v>
      </c>
      <c r="I37" s="77">
        <v>8318.402097902097</v>
      </c>
      <c r="J37" s="77">
        <v>12586.975524475525</v>
      </c>
      <c r="K37" s="77">
        <v>15190.660839160839</v>
      </c>
      <c r="L37" s="77">
        <v>16490.083916083917</v>
      </c>
      <c r="M37" s="77">
        <v>20114.26223776224</v>
      </c>
      <c r="N37" s="77">
        <v>22474.77622377622</v>
      </c>
      <c r="O37" s="78"/>
    </row>
    <row r="38" spans="1:5" ht="11.25">
      <c r="A38" s="6" t="s">
        <v>63</v>
      </c>
      <c r="B38" s="41">
        <v>35860</v>
      </c>
      <c r="C38" s="41">
        <f t="shared" si="0"/>
        <v>11758</v>
      </c>
      <c r="D38" s="41">
        <f t="shared" si="1"/>
        <v>10698.307692307691</v>
      </c>
      <c r="E38" s="7">
        <f t="shared" si="2"/>
        <v>11228.153846153846</v>
      </c>
    </row>
    <row r="39" spans="1:5" ht="11.25">
      <c r="A39" s="6" t="s">
        <v>64</v>
      </c>
      <c r="B39" s="41">
        <v>14572</v>
      </c>
      <c r="C39" s="41">
        <f t="shared" si="0"/>
        <v>11744.90909090909</v>
      </c>
      <c r="D39" s="41">
        <f t="shared" si="1"/>
        <v>11227.461538461539</v>
      </c>
      <c r="E39" s="7">
        <f t="shared" si="2"/>
        <v>11486.185314685314</v>
      </c>
    </row>
    <row r="40" spans="1:7" ht="11.25">
      <c r="A40" s="6" t="s">
        <v>65</v>
      </c>
      <c r="B40" s="41">
        <v>10380</v>
      </c>
      <c r="C40" s="41">
        <f t="shared" si="0"/>
        <v>11831.181818181818</v>
      </c>
      <c r="D40" s="41">
        <f t="shared" si="1"/>
        <v>11761.307692307691</v>
      </c>
      <c r="E40" s="7">
        <f t="shared" si="2"/>
        <v>11796.244755244756</v>
      </c>
      <c r="G40" s="2" t="s">
        <v>167</v>
      </c>
    </row>
    <row r="41" spans="1:5" ht="11.25">
      <c r="A41" s="6" t="s">
        <v>66</v>
      </c>
      <c r="B41" s="41">
        <v>5496</v>
      </c>
      <c r="C41" s="41">
        <f t="shared" si="0"/>
        <v>12262.454545454546</v>
      </c>
      <c r="D41" s="41">
        <f t="shared" si="1"/>
        <v>11971</v>
      </c>
      <c r="E41" s="7">
        <f t="shared" si="2"/>
        <v>12116.727272727272</v>
      </c>
    </row>
    <row r="42" spans="1:15" ht="11.25">
      <c r="A42" s="6" t="s">
        <v>67</v>
      </c>
      <c r="B42" s="41">
        <v>9124</v>
      </c>
      <c r="C42" s="41">
        <f t="shared" si="0"/>
        <v>12786.181818181818</v>
      </c>
      <c r="D42" s="41">
        <f t="shared" si="1"/>
        <v>12387.76923076923</v>
      </c>
      <c r="E42" s="7">
        <f t="shared" si="2"/>
        <v>12586.975524475525</v>
      </c>
      <c r="G42" s="58"/>
      <c r="H42" s="75">
        <v>1996</v>
      </c>
      <c r="I42" s="75">
        <v>1997</v>
      </c>
      <c r="J42" s="75">
        <v>1998</v>
      </c>
      <c r="K42" s="75">
        <v>1999</v>
      </c>
      <c r="L42" s="75">
        <v>2000</v>
      </c>
      <c r="M42" s="75">
        <v>2001</v>
      </c>
      <c r="N42" s="75">
        <v>2002</v>
      </c>
      <c r="O42" s="61">
        <v>2003</v>
      </c>
    </row>
    <row r="43" spans="1:15" ht="11.25">
      <c r="A43" s="6" t="s">
        <v>68</v>
      </c>
      <c r="B43" s="41">
        <v>5129</v>
      </c>
      <c r="C43" s="41">
        <f t="shared" si="0"/>
        <v>12374.181818181818</v>
      </c>
      <c r="D43" s="41">
        <f t="shared" si="1"/>
        <v>13752.538461538461</v>
      </c>
      <c r="E43" s="7">
        <f t="shared" si="2"/>
        <v>13063.360139860139</v>
      </c>
      <c r="G43" s="62" t="s">
        <v>4</v>
      </c>
      <c r="H43" s="79"/>
      <c r="I43" s="79">
        <f aca="true" t="shared" si="3" ref="I43:O48">I9/I26</f>
        <v>0.4556354916067146</v>
      </c>
      <c r="J43" s="79">
        <f t="shared" si="3"/>
        <v>0.37652283266525194</v>
      </c>
      <c r="K43" s="79">
        <f t="shared" si="3"/>
        <v>0.3926248641304712</v>
      </c>
      <c r="L43" s="79">
        <f t="shared" si="3"/>
        <v>0.3571713470363799</v>
      </c>
      <c r="M43" s="79">
        <f t="shared" si="3"/>
        <v>0.27165281613447473</v>
      </c>
      <c r="N43" s="79">
        <f t="shared" si="3"/>
        <v>0.2739861661896643</v>
      </c>
      <c r="O43" s="80">
        <f t="shared" si="3"/>
        <v>0.2681916659979878</v>
      </c>
    </row>
    <row r="44" spans="1:15" ht="11.25">
      <c r="A44" s="6" t="s">
        <v>69</v>
      </c>
      <c r="B44" s="41">
        <v>5698</v>
      </c>
      <c r="C44" s="41">
        <f aca="true" t="shared" si="4" ref="C44:C75">SUM(B39:B49)/11</f>
        <v>11357.727272727272</v>
      </c>
      <c r="D44" s="41">
        <f t="shared" si="1"/>
        <v>15621.076923076924</v>
      </c>
      <c r="E44" s="7">
        <f t="shared" si="2"/>
        <v>13489.402097902097</v>
      </c>
      <c r="G44" s="62" t="s">
        <v>5</v>
      </c>
      <c r="H44" s="79"/>
      <c r="I44" s="79">
        <f t="shared" si="3"/>
        <v>0.5000825600547955</v>
      </c>
      <c r="J44" s="79">
        <f t="shared" si="3"/>
        <v>0.4397835648196583</v>
      </c>
      <c r="K44" s="79">
        <f t="shared" si="3"/>
        <v>0.4224056751104014</v>
      </c>
      <c r="L44" s="79">
        <f t="shared" si="3"/>
        <v>0.3656173288156849</v>
      </c>
      <c r="M44" s="79">
        <f t="shared" si="3"/>
        <v>0.3998266205804832</v>
      </c>
      <c r="N44" s="79">
        <f t="shared" si="3"/>
        <v>0.378504415767928</v>
      </c>
      <c r="O44" s="80">
        <f t="shared" si="3"/>
        <v>0.3648655473099378</v>
      </c>
    </row>
    <row r="45" spans="1:15" ht="11.25">
      <c r="A45" s="6" t="s">
        <v>70</v>
      </c>
      <c r="B45" s="41">
        <v>10921</v>
      </c>
      <c r="C45" s="41">
        <f t="shared" si="4"/>
        <v>13876.545454545454</v>
      </c>
      <c r="D45" s="41">
        <f aca="true" t="shared" si="5" ref="D45:D76">SUM(B39:B51)/13</f>
        <v>14454.384615384615</v>
      </c>
      <c r="E45" s="7">
        <f aca="true" t="shared" si="6" ref="E45:E76">SUM(C45:D45)/2</f>
        <v>14165.465034965035</v>
      </c>
      <c r="G45" s="62" t="s">
        <v>6</v>
      </c>
      <c r="H45" s="79"/>
      <c r="I45" s="79">
        <f t="shared" si="3"/>
        <v>1.1540108092148968</v>
      </c>
      <c r="J45" s="79">
        <f t="shared" si="3"/>
        <v>0.583423801550734</v>
      </c>
      <c r="K45" s="79">
        <f t="shared" si="3"/>
        <v>0.770959511251016</v>
      </c>
      <c r="L45" s="79">
        <f t="shared" si="3"/>
        <v>0.4858202447011346</v>
      </c>
      <c r="M45" s="79">
        <f t="shared" si="3"/>
        <v>0.3936100522360864</v>
      </c>
      <c r="N45" s="79">
        <f t="shared" si="3"/>
        <v>0.9995449481397795</v>
      </c>
      <c r="O45" s="80">
        <f t="shared" si="3"/>
        <v>0.45044635478249506</v>
      </c>
    </row>
    <row r="46" spans="1:15" ht="11.25">
      <c r="A46" s="6" t="s">
        <v>71</v>
      </c>
      <c r="B46" s="41">
        <v>12782</v>
      </c>
      <c r="C46" s="41">
        <f t="shared" si="4"/>
        <v>14814.09090909091</v>
      </c>
      <c r="D46" s="41">
        <f t="shared" si="5"/>
        <v>14610.461538461539</v>
      </c>
      <c r="E46" s="7">
        <f t="shared" si="6"/>
        <v>14712.276223776225</v>
      </c>
      <c r="G46" s="62" t="s">
        <v>7</v>
      </c>
      <c r="H46" s="79"/>
      <c r="I46" s="79">
        <f t="shared" si="3"/>
        <v>0.5023705314308997</v>
      </c>
      <c r="J46" s="79">
        <f t="shared" si="3"/>
        <v>0.9577265951548705</v>
      </c>
      <c r="K46" s="79">
        <f t="shared" si="3"/>
        <v>0.8687982610973044</v>
      </c>
      <c r="L46" s="79">
        <f t="shared" si="3"/>
        <v>1.07510662032172</v>
      </c>
      <c r="M46" s="79">
        <f t="shared" si="3"/>
        <v>1.069504347453252</v>
      </c>
      <c r="N46" s="79">
        <f t="shared" si="3"/>
        <v>0.5049696498949974</v>
      </c>
      <c r="O46" s="80">
        <f t="shared" si="3"/>
        <v>1.0495557101114343</v>
      </c>
    </row>
    <row r="47" spans="1:15" ht="11.25">
      <c r="A47" s="6" t="s">
        <v>72</v>
      </c>
      <c r="B47" s="41">
        <v>12698</v>
      </c>
      <c r="C47" s="41">
        <f t="shared" si="4"/>
        <v>15823.636363636364</v>
      </c>
      <c r="D47" s="41">
        <f t="shared" si="5"/>
        <v>14532.153846153846</v>
      </c>
      <c r="E47" s="7">
        <f t="shared" si="6"/>
        <v>15177.895104895106</v>
      </c>
      <c r="G47" s="62" t="s">
        <v>8</v>
      </c>
      <c r="H47" s="79"/>
      <c r="I47" s="79">
        <f t="shared" si="3"/>
        <v>0.7763799681267204</v>
      </c>
      <c r="J47" s="79">
        <f t="shared" si="3"/>
        <v>0.752779204942235</v>
      </c>
      <c r="K47" s="79">
        <f t="shared" si="3"/>
        <v>0.8366113952062232</v>
      </c>
      <c r="L47" s="79">
        <f t="shared" si="3"/>
        <v>0.5668819935506463</v>
      </c>
      <c r="M47" s="79">
        <f t="shared" si="3"/>
        <v>0.5983109813249146</v>
      </c>
      <c r="N47" s="79">
        <f t="shared" si="3"/>
        <v>0.7623443328586589</v>
      </c>
      <c r="O47" s="80">
        <f t="shared" si="3"/>
        <v>0.7692381245374951</v>
      </c>
    </row>
    <row r="48" spans="1:15" ht="11.25">
      <c r="A48" s="6" t="s">
        <v>73</v>
      </c>
      <c r="B48" s="41">
        <v>13456</v>
      </c>
      <c r="C48" s="41">
        <f t="shared" si="4"/>
        <v>15845.272727272728</v>
      </c>
      <c r="D48" s="41">
        <f t="shared" si="5"/>
        <v>14906.76923076923</v>
      </c>
      <c r="E48" s="7">
        <f t="shared" si="6"/>
        <v>15376.02097902098</v>
      </c>
      <c r="G48" s="62" t="s">
        <v>9</v>
      </c>
      <c r="H48" s="79"/>
      <c r="I48" s="79">
        <f t="shared" si="3"/>
        <v>0.7453294948697458</v>
      </c>
      <c r="J48" s="79">
        <f t="shared" si="3"/>
        <v>0.6395199173258285</v>
      </c>
      <c r="K48" s="79">
        <f t="shared" si="3"/>
        <v>0.8751288788145741</v>
      </c>
      <c r="L48" s="79">
        <f t="shared" si="3"/>
        <v>0.7096312148284022</v>
      </c>
      <c r="M48" s="79">
        <f t="shared" si="3"/>
        <v>0.7694386008177233</v>
      </c>
      <c r="N48" s="79">
        <f t="shared" si="3"/>
        <v>0.8112928567833262</v>
      </c>
      <c r="O48" s="80">
        <f t="shared" si="3"/>
        <v>0.7378226447820126</v>
      </c>
    </row>
    <row r="49" spans="1:15" ht="11.25">
      <c r="A49" s="6" t="s">
        <v>74</v>
      </c>
      <c r="B49" s="41">
        <v>24679</v>
      </c>
      <c r="C49" s="41">
        <f t="shared" si="4"/>
        <v>16321.363636363636</v>
      </c>
      <c r="D49" s="41">
        <f t="shared" si="5"/>
        <v>14622.076923076924</v>
      </c>
      <c r="E49" s="7">
        <f t="shared" si="6"/>
        <v>15471.72027972028</v>
      </c>
      <c r="G49" s="62" t="s">
        <v>10</v>
      </c>
      <c r="H49" s="79">
        <f aca="true" t="shared" si="7" ref="H49:N54">H15/H32</f>
        <v>1.750979938984931</v>
      </c>
      <c r="I49" s="79">
        <f t="shared" si="7"/>
        <v>1.6089323042871302</v>
      </c>
      <c r="J49" s="79">
        <f t="shared" si="7"/>
        <v>1.6229847824118664</v>
      </c>
      <c r="K49" s="79">
        <f t="shared" si="7"/>
        <v>1.595103812234006</v>
      </c>
      <c r="L49" s="79">
        <f t="shared" si="7"/>
        <v>1.7942813718590014</v>
      </c>
      <c r="M49" s="79">
        <f t="shared" si="7"/>
        <v>1.6845662014032046</v>
      </c>
      <c r="N49" s="79">
        <f t="shared" si="7"/>
        <v>1.7122700750542328</v>
      </c>
      <c r="O49" s="80"/>
    </row>
    <row r="50" spans="1:15" ht="11.25">
      <c r="A50" s="6" t="s">
        <v>75</v>
      </c>
      <c r="B50" s="41">
        <v>42279</v>
      </c>
      <c r="C50" s="41">
        <f t="shared" si="4"/>
        <v>16296.363636363636</v>
      </c>
      <c r="D50" s="41">
        <f t="shared" si="5"/>
        <v>14669.153846153846</v>
      </c>
      <c r="E50" s="7">
        <f t="shared" si="6"/>
        <v>15482.758741258742</v>
      </c>
      <c r="G50" s="62" t="s">
        <v>11</v>
      </c>
      <c r="H50" s="79">
        <f t="shared" si="7"/>
        <v>3.1254884231417743</v>
      </c>
      <c r="I50" s="79">
        <f t="shared" si="7"/>
        <v>3.0285630897158553</v>
      </c>
      <c r="J50" s="79">
        <f t="shared" si="7"/>
        <v>3.193757450365154</v>
      </c>
      <c r="K50" s="79">
        <f t="shared" si="7"/>
        <v>2.7307149007840663</v>
      </c>
      <c r="L50" s="79">
        <f t="shared" si="7"/>
        <v>3.3409157536221863</v>
      </c>
      <c r="M50" s="79">
        <f t="shared" si="7"/>
        <v>3.4452576924282727</v>
      </c>
      <c r="N50" s="79">
        <f t="shared" si="7"/>
        <v>3.4157952908411375</v>
      </c>
      <c r="O50" s="80"/>
    </row>
    <row r="51" spans="1:15" ht="11.25">
      <c r="A51" s="6" t="s">
        <v>76</v>
      </c>
      <c r="B51" s="41">
        <v>20693</v>
      </c>
      <c r="C51" s="41">
        <f t="shared" si="4"/>
        <v>15825.454545454546</v>
      </c>
      <c r="D51" s="41">
        <f t="shared" si="5"/>
        <v>14842.153846153846</v>
      </c>
      <c r="E51" s="7">
        <f t="shared" si="6"/>
        <v>15333.804195804196</v>
      </c>
      <c r="G51" s="62" t="s">
        <v>12</v>
      </c>
      <c r="H51" s="79">
        <f t="shared" si="7"/>
        <v>1.15236039656127</v>
      </c>
      <c r="I51" s="79">
        <f t="shared" si="7"/>
        <v>1.3320949995845845</v>
      </c>
      <c r="J51" s="79">
        <f t="shared" si="7"/>
        <v>1.2686544401620798</v>
      </c>
      <c r="K51" s="79">
        <f t="shared" si="7"/>
        <v>1.3495020371828046</v>
      </c>
      <c r="L51" s="79">
        <f t="shared" si="7"/>
        <v>1.2438660754478086</v>
      </c>
      <c r="M51" s="79">
        <f t="shared" si="7"/>
        <v>1.1221270949500055</v>
      </c>
      <c r="N51" s="79">
        <f t="shared" si="7"/>
        <v>1.170216798137309</v>
      </c>
      <c r="O51" s="80"/>
    </row>
    <row r="52" spans="1:15" ht="11.25">
      <c r="A52" s="6" t="s">
        <v>77</v>
      </c>
      <c r="B52" s="41">
        <v>16601</v>
      </c>
      <c r="C52" s="41">
        <f t="shared" si="4"/>
        <v>15385.90909090909</v>
      </c>
      <c r="D52" s="41">
        <f t="shared" si="5"/>
        <v>15343.538461538461</v>
      </c>
      <c r="E52" s="7">
        <f t="shared" si="6"/>
        <v>15364.723776223775</v>
      </c>
      <c r="G52" s="62" t="s">
        <v>13</v>
      </c>
      <c r="H52" s="79">
        <f t="shared" si="7"/>
        <v>0.7015108220561156</v>
      </c>
      <c r="I52" s="79">
        <f t="shared" si="7"/>
        <v>0.7608104614222975</v>
      </c>
      <c r="J52" s="79">
        <f t="shared" si="7"/>
        <v>0.8799410503401877</v>
      </c>
      <c r="K52" s="79">
        <f t="shared" si="7"/>
        <v>1.0804619882388844</v>
      </c>
      <c r="L52" s="79">
        <f t="shared" si="7"/>
        <v>0.8096251753806232</v>
      </c>
      <c r="M52" s="79">
        <f t="shared" si="7"/>
        <v>0.807317782317853</v>
      </c>
      <c r="N52" s="79">
        <f t="shared" si="7"/>
        <v>0.8155301680683437</v>
      </c>
      <c r="O52" s="80"/>
    </row>
    <row r="53" spans="1:15" ht="11.25">
      <c r="A53" s="6" t="s">
        <v>78</v>
      </c>
      <c r="B53" s="41">
        <v>9362</v>
      </c>
      <c r="C53" s="41">
        <f t="shared" si="4"/>
        <v>15816.90909090909</v>
      </c>
      <c r="D53" s="41">
        <f t="shared" si="5"/>
        <v>15060.461538461539</v>
      </c>
      <c r="E53" s="7">
        <f t="shared" si="6"/>
        <v>15438.685314685314</v>
      </c>
      <c r="G53" s="62" t="s">
        <v>14</v>
      </c>
      <c r="H53" s="79">
        <f t="shared" si="7"/>
        <v>0.5858645894404076</v>
      </c>
      <c r="I53" s="79">
        <f t="shared" si="7"/>
        <v>0.5086027580185409</v>
      </c>
      <c r="J53" s="79">
        <f t="shared" si="7"/>
        <v>0.4535878274961736</v>
      </c>
      <c r="K53" s="79">
        <f t="shared" si="7"/>
        <v>0.606398783910366</v>
      </c>
      <c r="L53" s="79">
        <f t="shared" si="7"/>
        <v>0.48993875390372577</v>
      </c>
      <c r="M53" s="79">
        <f t="shared" si="7"/>
        <v>0.6353867146094788</v>
      </c>
      <c r="N53" s="79">
        <f t="shared" si="7"/>
        <v>0.5881212806616548</v>
      </c>
      <c r="O53" s="80"/>
    </row>
    <row r="54" spans="1:15" ht="11.25">
      <c r="A54" s="6" t="s">
        <v>79</v>
      </c>
      <c r="B54" s="41">
        <v>10366</v>
      </c>
      <c r="C54" s="41">
        <f t="shared" si="4"/>
        <v>15421.09090909091</v>
      </c>
      <c r="D54" s="41">
        <f t="shared" si="5"/>
        <v>14960.23076923077</v>
      </c>
      <c r="E54" s="7">
        <f t="shared" si="6"/>
        <v>15190.660839160839</v>
      </c>
      <c r="G54" s="64" t="s">
        <v>15</v>
      </c>
      <c r="H54" s="81">
        <f t="shared" si="7"/>
        <v>0.586407750530078</v>
      </c>
      <c r="I54" s="81">
        <f t="shared" si="7"/>
        <v>0.7180465586661641</v>
      </c>
      <c r="J54" s="81">
        <f t="shared" si="7"/>
        <v>0.7248762804264036</v>
      </c>
      <c r="K54" s="81">
        <f t="shared" si="7"/>
        <v>0.6823929590526384</v>
      </c>
      <c r="L54" s="81">
        <f t="shared" si="7"/>
        <v>0.740202418745404</v>
      </c>
      <c r="M54" s="81">
        <f t="shared" si="7"/>
        <v>0.6849865949412438</v>
      </c>
      <c r="N54" s="81">
        <f t="shared" si="7"/>
        <v>0.6589164605044412</v>
      </c>
      <c r="O54" s="82"/>
    </row>
    <row r="55" spans="1:5" ht="11.25">
      <c r="A55" s="6" t="s">
        <v>80</v>
      </c>
      <c r="B55" s="41">
        <v>5423</v>
      </c>
      <c r="C55" s="41">
        <f t="shared" si="4"/>
        <v>14213.454545454546</v>
      </c>
      <c r="D55" s="41">
        <f t="shared" si="5"/>
        <v>16152.923076923076</v>
      </c>
      <c r="E55" s="7">
        <f t="shared" si="6"/>
        <v>15183.188811188811</v>
      </c>
    </row>
    <row r="56" spans="1:5" ht="12" thickBot="1">
      <c r="A56" s="6" t="s">
        <v>81</v>
      </c>
      <c r="B56" s="41">
        <v>5741</v>
      </c>
      <c r="C56" s="41">
        <f t="shared" si="4"/>
        <v>13002.727272727272</v>
      </c>
      <c r="D56" s="41">
        <f t="shared" si="5"/>
        <v>18401.69230769231</v>
      </c>
      <c r="E56" s="7">
        <f t="shared" si="6"/>
        <v>15702.20979020979</v>
      </c>
    </row>
    <row r="57" spans="1:9" ht="11.25">
      <c r="A57" s="6" t="s">
        <v>82</v>
      </c>
      <c r="B57" s="41">
        <v>7947</v>
      </c>
      <c r="C57" s="41">
        <f t="shared" si="4"/>
        <v>16022.727272727272</v>
      </c>
      <c r="D57" s="41">
        <f t="shared" si="5"/>
        <v>16693.076923076922</v>
      </c>
      <c r="E57" s="7">
        <f t="shared" si="6"/>
        <v>16357.902097902097</v>
      </c>
      <c r="G57" s="106" t="s">
        <v>2</v>
      </c>
      <c r="H57" s="102" t="s">
        <v>160</v>
      </c>
      <c r="I57" s="117"/>
    </row>
    <row r="58" spans="1:9" ht="12" thickBot="1">
      <c r="A58" s="6" t="s">
        <v>83</v>
      </c>
      <c r="B58" s="41">
        <v>17439</v>
      </c>
      <c r="C58" s="41">
        <f t="shared" si="4"/>
        <v>16337.818181818182</v>
      </c>
      <c r="D58" s="41">
        <f t="shared" si="5"/>
        <v>16103.615384615385</v>
      </c>
      <c r="E58" s="7">
        <f t="shared" si="6"/>
        <v>16220.716783216783</v>
      </c>
      <c r="G58" s="107"/>
      <c r="H58" s="104"/>
      <c r="I58" s="118"/>
    </row>
    <row r="59" spans="1:9" ht="11.25">
      <c r="A59" s="6" t="s">
        <v>84</v>
      </c>
      <c r="B59" s="41">
        <v>9102</v>
      </c>
      <c r="C59" s="41">
        <f t="shared" si="4"/>
        <v>16671.272727272728</v>
      </c>
      <c r="D59" s="41">
        <f t="shared" si="5"/>
        <v>15441.23076923077</v>
      </c>
      <c r="E59" s="7">
        <f t="shared" si="6"/>
        <v>16056.251748251749</v>
      </c>
      <c r="G59" s="6" t="s">
        <v>4</v>
      </c>
      <c r="H59" s="113">
        <f aca="true" t="shared" si="8" ref="H59:H64">SUM(I43:O43)/7</f>
        <v>0.3422550262515635</v>
      </c>
      <c r="I59" s="114"/>
    </row>
    <row r="60" spans="1:9" ht="11.25">
      <c r="A60" s="6" t="s">
        <v>85</v>
      </c>
      <c r="B60" s="41">
        <v>11395</v>
      </c>
      <c r="C60" s="41">
        <f t="shared" si="4"/>
        <v>16455.272727272728</v>
      </c>
      <c r="D60" s="41">
        <f t="shared" si="5"/>
        <v>15660</v>
      </c>
      <c r="E60" s="7">
        <f t="shared" si="6"/>
        <v>16057.636363636364</v>
      </c>
      <c r="G60" s="6" t="s">
        <v>5</v>
      </c>
      <c r="H60" s="113">
        <f t="shared" si="8"/>
        <v>0.4101551017798413</v>
      </c>
      <c r="I60" s="114"/>
    </row>
    <row r="61" spans="1:9" ht="11.25">
      <c r="A61" s="6" t="s">
        <v>86</v>
      </c>
      <c r="B61" s="41">
        <v>28961</v>
      </c>
      <c r="C61" s="41">
        <f t="shared" si="4"/>
        <v>17071.909090909092</v>
      </c>
      <c r="D61" s="41">
        <f t="shared" si="5"/>
        <v>15209.538461538461</v>
      </c>
      <c r="E61" s="7">
        <f t="shared" si="6"/>
        <v>16140.723776223776</v>
      </c>
      <c r="G61" s="6" t="s">
        <v>6</v>
      </c>
      <c r="H61" s="113">
        <f t="shared" si="8"/>
        <v>0.6911165316965918</v>
      </c>
      <c r="I61" s="114"/>
    </row>
    <row r="62" spans="1:9" ht="11.25">
      <c r="A62" s="6" t="s">
        <v>87</v>
      </c>
      <c r="B62" s="41">
        <v>53913</v>
      </c>
      <c r="C62" s="41">
        <f t="shared" si="4"/>
        <v>16960</v>
      </c>
      <c r="D62" s="41">
        <f t="shared" si="5"/>
        <v>15314.384615384615</v>
      </c>
      <c r="E62" s="7">
        <f t="shared" si="6"/>
        <v>16137.192307692309</v>
      </c>
      <c r="G62" s="6" t="s">
        <v>7</v>
      </c>
      <c r="H62" s="113">
        <f t="shared" si="8"/>
        <v>0.8611473879234969</v>
      </c>
      <c r="I62" s="114"/>
    </row>
    <row r="63" spans="1:9" ht="11.25">
      <c r="A63" s="6" t="s">
        <v>88</v>
      </c>
      <c r="B63" s="41">
        <v>20067</v>
      </c>
      <c r="C63" s="41">
        <f t="shared" si="4"/>
        <v>16854.454545454544</v>
      </c>
      <c r="D63" s="41">
        <f t="shared" si="5"/>
        <v>15411.076923076924</v>
      </c>
      <c r="E63" s="7">
        <f t="shared" si="6"/>
        <v>16132.765734265733</v>
      </c>
      <c r="G63" s="6" t="s">
        <v>8</v>
      </c>
      <c r="H63" s="113">
        <f t="shared" si="8"/>
        <v>0.7232208572209847</v>
      </c>
      <c r="I63" s="114"/>
    </row>
    <row r="64" spans="1:9" ht="11.25">
      <c r="A64" s="6" t="s">
        <v>89</v>
      </c>
      <c r="B64" s="41">
        <v>13030</v>
      </c>
      <c r="C64" s="41">
        <f t="shared" si="4"/>
        <v>15905.272727272728</v>
      </c>
      <c r="D64" s="41">
        <f t="shared" si="5"/>
        <v>16282.461538461539</v>
      </c>
      <c r="E64" s="7">
        <f t="shared" si="6"/>
        <v>16093.867132867133</v>
      </c>
      <c r="G64" s="6" t="s">
        <v>9</v>
      </c>
      <c r="H64" s="113">
        <f t="shared" si="8"/>
        <v>0.7554519440316589</v>
      </c>
      <c r="I64" s="114"/>
    </row>
    <row r="65" spans="1:9" ht="11.25">
      <c r="A65" s="6" t="s">
        <v>90</v>
      </c>
      <c r="B65" s="41">
        <v>7990</v>
      </c>
      <c r="C65" s="41">
        <f t="shared" si="4"/>
        <v>16830.090909090908</v>
      </c>
      <c r="D65" s="41">
        <f t="shared" si="5"/>
        <v>15786.23076923077</v>
      </c>
      <c r="E65" s="7">
        <f t="shared" si="6"/>
        <v>16308.160839160839</v>
      </c>
      <c r="G65" s="6" t="s">
        <v>10</v>
      </c>
      <c r="H65" s="113">
        <f aca="true" t="shared" si="9" ref="H65:H70">SUM(H49:N49)/7</f>
        <v>1.6813026408906249</v>
      </c>
      <c r="I65" s="114"/>
    </row>
    <row r="66" spans="1:9" ht="11.25">
      <c r="A66" s="6" t="s">
        <v>91</v>
      </c>
      <c r="B66" s="41">
        <v>12206</v>
      </c>
      <c r="C66" s="41">
        <f t="shared" si="4"/>
        <v>16793.090909090908</v>
      </c>
      <c r="D66" s="41">
        <f t="shared" si="5"/>
        <v>16187.076923076924</v>
      </c>
      <c r="E66" s="7">
        <f t="shared" si="6"/>
        <v>16490.083916083917</v>
      </c>
      <c r="G66" s="6" t="s">
        <v>11</v>
      </c>
      <c r="H66" s="113">
        <f t="shared" si="9"/>
        <v>3.182927514414064</v>
      </c>
      <c r="I66" s="114"/>
    </row>
    <row r="67" spans="1:9" ht="11.25">
      <c r="A67" s="6" t="s">
        <v>92</v>
      </c>
      <c r="B67" s="41">
        <v>4510</v>
      </c>
      <c r="C67" s="41">
        <f t="shared" si="4"/>
        <v>15461.454545454546</v>
      </c>
      <c r="D67" s="41">
        <f t="shared" si="5"/>
        <v>17742.69230769231</v>
      </c>
      <c r="E67" s="7">
        <f t="shared" si="6"/>
        <v>16602.073426573428</v>
      </c>
      <c r="G67" s="6" t="s">
        <v>12</v>
      </c>
      <c r="H67" s="113">
        <f t="shared" si="9"/>
        <v>1.2341174060036946</v>
      </c>
      <c r="I67" s="114"/>
    </row>
    <row r="68" spans="1:9" ht="11.25">
      <c r="A68" s="6" t="s">
        <v>93</v>
      </c>
      <c r="B68" s="41">
        <v>6786</v>
      </c>
      <c r="C68" s="41">
        <f t="shared" si="4"/>
        <v>13434.636363636364</v>
      </c>
      <c r="D68" s="41">
        <f t="shared" si="5"/>
        <v>20510.076923076922</v>
      </c>
      <c r="E68" s="7">
        <f t="shared" si="6"/>
        <v>16972.356643356645</v>
      </c>
      <c r="G68" s="6" t="s">
        <v>13</v>
      </c>
      <c r="H68" s="113">
        <f t="shared" si="9"/>
        <v>0.8364567782606152</v>
      </c>
      <c r="I68" s="114"/>
    </row>
    <row r="69" spans="1:9" ht="11.25">
      <c r="A69" s="6" t="s">
        <v>94</v>
      </c>
      <c r="B69" s="41">
        <v>6998</v>
      </c>
      <c r="C69" s="41">
        <f t="shared" si="4"/>
        <v>17513.727272727272</v>
      </c>
      <c r="D69" s="41">
        <f t="shared" si="5"/>
        <v>18044.30769230769</v>
      </c>
      <c r="E69" s="7">
        <f t="shared" si="6"/>
        <v>17779.017482517484</v>
      </c>
      <c r="G69" s="6" t="s">
        <v>14</v>
      </c>
      <c r="H69" s="113">
        <f t="shared" si="9"/>
        <v>0.5525572440057639</v>
      </c>
      <c r="I69" s="114"/>
    </row>
    <row r="70" spans="1:9" ht="12" thickBot="1">
      <c r="A70" s="6" t="s">
        <v>95</v>
      </c>
      <c r="B70" s="41">
        <v>19275</v>
      </c>
      <c r="C70" s="41">
        <f t="shared" si="4"/>
        <v>18316.272727272728</v>
      </c>
      <c r="D70" s="41">
        <f t="shared" si="5"/>
        <v>17728.46153846154</v>
      </c>
      <c r="E70" s="7">
        <f t="shared" si="6"/>
        <v>18022.367132867133</v>
      </c>
      <c r="G70" s="8" t="s">
        <v>15</v>
      </c>
      <c r="H70" s="115">
        <f t="shared" si="9"/>
        <v>0.6851184318380533</v>
      </c>
      <c r="I70" s="116"/>
    </row>
    <row r="71" spans="1:5" ht="11.25">
      <c r="A71" s="6" t="s">
        <v>96</v>
      </c>
      <c r="B71" s="41">
        <v>10988</v>
      </c>
      <c r="C71" s="41">
        <f t="shared" si="4"/>
        <v>19040.909090909092</v>
      </c>
      <c r="D71" s="41">
        <f t="shared" si="5"/>
        <v>17689.153846153848</v>
      </c>
      <c r="E71" s="7">
        <f t="shared" si="6"/>
        <v>18365.03146853147</v>
      </c>
    </row>
    <row r="72" spans="1:5" ht="11.25">
      <c r="A72" s="6" t="s">
        <v>97</v>
      </c>
      <c r="B72" s="41">
        <v>14313</v>
      </c>
      <c r="C72" s="41">
        <f t="shared" si="4"/>
        <v>19069.363636363636</v>
      </c>
      <c r="D72" s="41">
        <f t="shared" si="5"/>
        <v>18134.384615384617</v>
      </c>
      <c r="E72" s="7">
        <f t="shared" si="6"/>
        <v>18601.87412587413</v>
      </c>
    </row>
    <row r="73" spans="1:5" ht="11.25">
      <c r="A73" s="6" t="s">
        <v>98</v>
      </c>
      <c r="B73" s="41">
        <v>31618</v>
      </c>
      <c r="C73" s="41">
        <f t="shared" si="4"/>
        <v>19911.909090909092</v>
      </c>
      <c r="D73" s="41">
        <f t="shared" si="5"/>
        <v>17626.53846153846</v>
      </c>
      <c r="E73" s="7">
        <f t="shared" si="6"/>
        <v>18769.22377622378</v>
      </c>
    </row>
    <row r="74" spans="1:5" ht="11.25">
      <c r="A74" s="6" t="s">
        <v>99</v>
      </c>
      <c r="B74" s="41">
        <v>64937</v>
      </c>
      <c r="C74" s="41">
        <f t="shared" si="4"/>
        <v>19804.454545454544</v>
      </c>
      <c r="D74" s="41">
        <f t="shared" si="5"/>
        <v>17892</v>
      </c>
      <c r="E74" s="7">
        <f t="shared" si="6"/>
        <v>18848.227272727272</v>
      </c>
    </row>
    <row r="75" spans="1:5" ht="11.25">
      <c r="A75" s="6" t="s">
        <v>100</v>
      </c>
      <c r="B75" s="41">
        <v>21858</v>
      </c>
      <c r="C75" s="41">
        <f t="shared" si="4"/>
        <v>19892</v>
      </c>
      <c r="D75" s="41">
        <f t="shared" si="5"/>
        <v>19066.153846153848</v>
      </c>
      <c r="E75" s="7">
        <f t="shared" si="6"/>
        <v>19479.076923076922</v>
      </c>
    </row>
    <row r="76" spans="1:5" ht="11.25">
      <c r="A76" s="6" t="s">
        <v>101</v>
      </c>
      <c r="B76" s="41">
        <v>15961</v>
      </c>
      <c r="C76" s="41">
        <f aca="true" t="shared" si="10" ref="C76:C97">SUM(B71:B81)/11</f>
        <v>20144.272727272728</v>
      </c>
      <c r="D76" s="41">
        <f t="shared" si="5"/>
        <v>19396.53846153846</v>
      </c>
      <c r="E76" s="7">
        <f t="shared" si="6"/>
        <v>19770.405594405594</v>
      </c>
    </row>
    <row r="77" spans="1:5" ht="11.25">
      <c r="A77" s="6" t="s">
        <v>102</v>
      </c>
      <c r="B77" s="41">
        <v>12519</v>
      </c>
      <c r="C77" s="41">
        <f t="shared" si="10"/>
        <v>20172</v>
      </c>
      <c r="D77" s="41">
        <f aca="true" t="shared" si="11" ref="D77:D96">SUM(B71:B83)/13</f>
        <v>19233.923076923078</v>
      </c>
      <c r="E77" s="7">
        <f aca="true" t="shared" si="12" ref="E77:E96">SUM(C77:D77)/2</f>
        <v>19702.96153846154</v>
      </c>
    </row>
    <row r="78" spans="1:5" ht="11.25">
      <c r="A78" s="6" t="s">
        <v>103</v>
      </c>
      <c r="B78" s="41">
        <v>13778</v>
      </c>
      <c r="C78" s="41">
        <f t="shared" si="10"/>
        <v>20430.909090909092</v>
      </c>
      <c r="D78" s="41">
        <f t="shared" si="11"/>
        <v>19797.615384615383</v>
      </c>
      <c r="E78" s="7">
        <f t="shared" si="12"/>
        <v>20114.26223776224</v>
      </c>
    </row>
    <row r="79" spans="1:5" ht="11.25">
      <c r="A79" s="6" t="s">
        <v>104</v>
      </c>
      <c r="B79" s="41">
        <v>5604</v>
      </c>
      <c r="C79" s="41">
        <f t="shared" si="10"/>
        <v>19221.636363636364</v>
      </c>
      <c r="D79" s="41">
        <f t="shared" si="11"/>
        <v>21685.53846153846</v>
      </c>
      <c r="E79" s="7">
        <f t="shared" si="12"/>
        <v>20453.58741258741</v>
      </c>
    </row>
    <row r="80" spans="1:5" ht="11.25">
      <c r="A80" s="6" t="s">
        <v>105</v>
      </c>
      <c r="B80" s="41">
        <v>7961</v>
      </c>
      <c r="C80" s="41">
        <f t="shared" si="10"/>
        <v>16850.636363636364</v>
      </c>
      <c r="D80" s="41">
        <f t="shared" si="11"/>
        <v>25214.923076923078</v>
      </c>
      <c r="E80" s="7">
        <f t="shared" si="12"/>
        <v>21032.779720279723</v>
      </c>
    </row>
    <row r="81" spans="1:5" ht="11.25">
      <c r="A81" s="6" t="s">
        <v>106</v>
      </c>
      <c r="B81" s="41">
        <v>22050</v>
      </c>
      <c r="C81" s="41">
        <f t="shared" si="10"/>
        <v>21909</v>
      </c>
      <c r="D81" s="41">
        <f t="shared" si="11"/>
        <v>22211.076923076922</v>
      </c>
      <c r="E81" s="7">
        <f t="shared" si="12"/>
        <v>22060.03846153846</v>
      </c>
    </row>
    <row r="82" spans="1:5" ht="11.25">
      <c r="A82" s="6" t="s">
        <v>107</v>
      </c>
      <c r="B82" s="41">
        <v>11293</v>
      </c>
      <c r="C82" s="41">
        <f t="shared" si="10"/>
        <v>22811.363636363636</v>
      </c>
      <c r="D82" s="41">
        <f t="shared" si="11"/>
        <v>21916.076923076922</v>
      </c>
      <c r="E82" s="7">
        <f t="shared" si="12"/>
        <v>22363.720279720277</v>
      </c>
    </row>
    <row r="83" spans="1:5" ht="11.25">
      <c r="A83" s="6" t="s">
        <v>108</v>
      </c>
      <c r="B83" s="41">
        <v>17161</v>
      </c>
      <c r="C83" s="41">
        <f t="shared" si="10"/>
        <v>23311.727272727272</v>
      </c>
      <c r="D83" s="41">
        <f t="shared" si="11"/>
        <v>21709.923076923078</v>
      </c>
      <c r="E83" s="7">
        <f t="shared" si="12"/>
        <v>22510.825174825175</v>
      </c>
    </row>
    <row r="84" spans="1:5" ht="11.25">
      <c r="A84" s="6" t="s">
        <v>109</v>
      </c>
      <c r="B84" s="41">
        <v>18316</v>
      </c>
      <c r="C84" s="41">
        <f t="shared" si="10"/>
        <v>23266.545454545456</v>
      </c>
      <c r="D84" s="41">
        <f t="shared" si="11"/>
        <v>21886.076923076922</v>
      </c>
      <c r="E84" s="7">
        <f t="shared" si="12"/>
        <v>22576.31118881119</v>
      </c>
    </row>
    <row r="85" spans="1:5" ht="11.25">
      <c r="A85" s="6" t="s">
        <v>110</v>
      </c>
      <c r="B85" s="41">
        <v>38856</v>
      </c>
      <c r="C85" s="41">
        <f t="shared" si="10"/>
        <v>24103.363636363636</v>
      </c>
      <c r="D85" s="41">
        <f t="shared" si="11"/>
        <v>21282</v>
      </c>
      <c r="E85" s="7">
        <f t="shared" si="12"/>
        <v>22692.681818181816</v>
      </c>
    </row>
    <row r="86" spans="1:5" ht="11.25">
      <c r="A86" s="6" t="s">
        <v>111</v>
      </c>
      <c r="B86" s="41">
        <v>77500</v>
      </c>
      <c r="C86" s="41">
        <f t="shared" si="10"/>
        <v>23918.272727272728</v>
      </c>
      <c r="D86" s="41">
        <f t="shared" si="11"/>
        <v>21459.153846153848</v>
      </c>
      <c r="E86" s="7">
        <f t="shared" si="12"/>
        <v>22688.71328671329</v>
      </c>
    </row>
    <row r="87" spans="1:5" ht="11.25">
      <c r="A87" s="6" t="s">
        <v>112</v>
      </c>
      <c r="B87" s="41">
        <v>25887</v>
      </c>
      <c r="C87" s="41">
        <f t="shared" si="10"/>
        <v>22632.545454545456</v>
      </c>
      <c r="D87" s="41">
        <f t="shared" si="11"/>
        <v>21610.53846153846</v>
      </c>
      <c r="E87" s="7">
        <f t="shared" si="12"/>
        <v>22121.54195804196</v>
      </c>
    </row>
    <row r="88" spans="1:5" ht="11.25">
      <c r="A88" s="6" t="s">
        <v>113</v>
      </c>
      <c r="B88" s="41">
        <v>18023</v>
      </c>
      <c r="C88" s="41">
        <f t="shared" si="10"/>
        <v>22508.545454545456</v>
      </c>
      <c r="D88" s="41">
        <f t="shared" si="11"/>
        <v>21690.923076923078</v>
      </c>
      <c r="E88" s="7">
        <f t="shared" si="12"/>
        <v>22099.734265734267</v>
      </c>
    </row>
    <row r="89" spans="1:5" ht="11.25">
      <c r="A89" s="6" t="s">
        <v>114</v>
      </c>
      <c r="B89" s="41">
        <v>13281</v>
      </c>
      <c r="C89" s="41">
        <f t="shared" si="10"/>
        <v>23048</v>
      </c>
      <c r="D89" s="41">
        <f t="shared" si="11"/>
        <v>22116.153846153848</v>
      </c>
      <c r="E89" s="7">
        <f t="shared" si="12"/>
        <v>22582.076923076922</v>
      </c>
    </row>
    <row r="90" spans="1:5" ht="11.25">
      <c r="A90" s="6" t="s">
        <v>115</v>
      </c>
      <c r="B90" s="41">
        <v>14809</v>
      </c>
      <c r="C90" s="41">
        <f t="shared" si="10"/>
        <v>22912.090909090908</v>
      </c>
      <c r="D90" s="41">
        <f t="shared" si="11"/>
        <v>22037.46153846154</v>
      </c>
      <c r="E90" s="7">
        <f t="shared" si="12"/>
        <v>22474.77622377622</v>
      </c>
    </row>
    <row r="91" spans="1:5" ht="11.25">
      <c r="A91" s="6" t="s">
        <v>116</v>
      </c>
      <c r="B91" s="41">
        <v>5925</v>
      </c>
      <c r="C91" s="41">
        <f t="shared" si="10"/>
        <v>20846.81818181818</v>
      </c>
      <c r="D91" s="41">
        <f t="shared" si="11"/>
        <v>23338</v>
      </c>
      <c r="E91" s="7">
        <f t="shared" si="12"/>
        <v>22092.40909090909</v>
      </c>
    </row>
    <row r="92" spans="1:5" ht="11.25">
      <c r="A92" s="6" t="s">
        <v>117</v>
      </c>
      <c r="B92" s="41">
        <v>7907</v>
      </c>
      <c r="C92" s="41">
        <f t="shared" si="10"/>
        <v>17003.454545454544</v>
      </c>
      <c r="D92" s="41">
        <f t="shared" si="11"/>
        <v>26338.53846153846</v>
      </c>
      <c r="E92" s="7">
        <f t="shared" si="12"/>
        <v>21670.996503496503</v>
      </c>
    </row>
    <row r="93" spans="1:5" ht="11.25">
      <c r="A93" s="6" t="s">
        <v>118</v>
      </c>
      <c r="B93" s="41">
        <v>9929</v>
      </c>
      <c r="C93" s="41">
        <f t="shared" si="10"/>
        <v>21728.545454545456</v>
      </c>
      <c r="D93" s="41">
        <f t="shared" si="11"/>
        <v>22356.615384615383</v>
      </c>
      <c r="E93" s="7">
        <f t="shared" si="12"/>
        <v>22042.58041958042</v>
      </c>
    </row>
    <row r="94" spans="1:5" ht="11.25">
      <c r="A94" s="6" t="s">
        <v>119</v>
      </c>
      <c r="B94" s="41">
        <v>23095</v>
      </c>
      <c r="C94" s="41">
        <f t="shared" si="10"/>
        <v>22429.636363636364</v>
      </c>
      <c r="D94" s="41">
        <f t="shared" si="11"/>
        <v>21579.46153846154</v>
      </c>
      <c r="E94" s="7">
        <f t="shared" si="12"/>
        <v>22004.54895104895</v>
      </c>
    </row>
    <row r="95" spans="1:5" ht="11.25">
      <c r="A95" s="6" t="s">
        <v>120</v>
      </c>
      <c r="B95" s="41">
        <v>16821</v>
      </c>
      <c r="C95" s="41">
        <f t="shared" si="10"/>
        <v>22657.18181818182</v>
      </c>
      <c r="D95" s="41">
        <f t="shared" si="11"/>
        <v>21077</v>
      </c>
      <c r="E95" s="7">
        <f t="shared" si="12"/>
        <v>21867.09090909091</v>
      </c>
    </row>
    <row r="96" spans="1:5" ht="11.25">
      <c r="A96" s="6" t="s">
        <v>121</v>
      </c>
      <c r="B96" s="41">
        <v>16138</v>
      </c>
      <c r="C96" s="41">
        <f t="shared" si="10"/>
        <v>22355.545454545456</v>
      </c>
      <c r="D96" s="41">
        <f t="shared" si="11"/>
        <v>21389.384615384617</v>
      </c>
      <c r="E96" s="7">
        <f t="shared" si="12"/>
        <v>21872.465034965036</v>
      </c>
    </row>
    <row r="97" spans="1:5" ht="11.25">
      <c r="A97" s="6" t="s">
        <v>122</v>
      </c>
      <c r="B97" s="41">
        <v>35223</v>
      </c>
      <c r="C97" s="41">
        <f t="shared" si="10"/>
        <v>23393.454545454544</v>
      </c>
      <c r="D97" s="41"/>
      <c r="E97" s="7"/>
    </row>
    <row r="98" spans="1:5" ht="11.25">
      <c r="A98" s="6" t="s">
        <v>123</v>
      </c>
      <c r="B98" s="41">
        <v>77863</v>
      </c>
      <c r="C98" s="41"/>
      <c r="D98" s="41"/>
      <c r="E98" s="7"/>
    </row>
    <row r="99" spans="1:5" ht="11.25">
      <c r="A99" s="6" t="s">
        <v>124</v>
      </c>
      <c r="B99" s="41">
        <v>25735</v>
      </c>
      <c r="C99" s="41"/>
      <c r="D99" s="41"/>
      <c r="E99" s="7"/>
    </row>
    <row r="100" spans="1:5" ht="11.25">
      <c r="A100" s="6" t="s">
        <v>125</v>
      </c>
      <c r="B100" s="41">
        <v>15784</v>
      </c>
      <c r="C100" s="41"/>
      <c r="D100" s="41"/>
      <c r="E100" s="7"/>
    </row>
    <row r="101" spans="1:5" ht="11.25">
      <c r="A101" s="6" t="s">
        <v>126</v>
      </c>
      <c r="B101" s="41">
        <v>11491</v>
      </c>
      <c r="C101" s="41"/>
      <c r="D101" s="41"/>
      <c r="E101" s="7"/>
    </row>
    <row r="102" spans="1:5" ht="12" thickBot="1">
      <c r="A102" s="8" t="s">
        <v>127</v>
      </c>
      <c r="B102" s="17">
        <v>17342</v>
      </c>
      <c r="C102" s="17"/>
      <c r="D102" s="17"/>
      <c r="E102" s="10"/>
    </row>
    <row r="105" ht="11.25">
      <c r="A105" s="2" t="s">
        <v>150</v>
      </c>
    </row>
    <row r="106" ht="12" thickBot="1"/>
    <row r="107" spans="1:7" ht="23.25" thickBot="1">
      <c r="A107" s="46" t="s">
        <v>31</v>
      </c>
      <c r="B107" s="47" t="s">
        <v>3</v>
      </c>
      <c r="C107" s="47" t="s">
        <v>151</v>
      </c>
      <c r="D107" s="47" t="s">
        <v>152</v>
      </c>
      <c r="E107" s="48" t="s">
        <v>153</v>
      </c>
      <c r="G107" s="2" t="s">
        <v>168</v>
      </c>
    </row>
    <row r="108" spans="1:5" ht="11.25">
      <c r="A108" s="6" t="s">
        <v>173</v>
      </c>
      <c r="B108" s="7">
        <v>3885</v>
      </c>
      <c r="C108" s="41"/>
      <c r="D108" s="41"/>
      <c r="E108" s="7"/>
    </row>
    <row r="109" spans="1:15" ht="11.25">
      <c r="A109" s="6" t="s">
        <v>174</v>
      </c>
      <c r="B109" s="7">
        <v>6680</v>
      </c>
      <c r="C109" s="41"/>
      <c r="D109" s="41"/>
      <c r="E109" s="7"/>
      <c r="G109" s="83"/>
      <c r="H109" s="84">
        <v>2013</v>
      </c>
      <c r="I109" s="84">
        <v>2014</v>
      </c>
      <c r="J109" s="84">
        <v>2015</v>
      </c>
      <c r="K109" s="84">
        <v>2016</v>
      </c>
      <c r="L109" s="84">
        <v>2017</v>
      </c>
      <c r="M109" s="84">
        <v>2018</v>
      </c>
      <c r="N109" s="84">
        <v>2019</v>
      </c>
      <c r="O109" s="85">
        <v>2020</v>
      </c>
    </row>
    <row r="110" spans="1:15" ht="11.25">
      <c r="A110" s="6" t="s">
        <v>175</v>
      </c>
      <c r="B110" s="7">
        <v>15531</v>
      </c>
      <c r="C110" s="41"/>
      <c r="D110" s="41"/>
      <c r="E110" s="7"/>
      <c r="G110" s="62" t="s">
        <v>4</v>
      </c>
      <c r="H110" s="41">
        <v>3885</v>
      </c>
      <c r="I110" s="41">
        <v>4883</v>
      </c>
      <c r="J110" s="41">
        <v>5764</v>
      </c>
      <c r="K110" s="41">
        <v>7481</v>
      </c>
      <c r="L110" s="41">
        <v>7865</v>
      </c>
      <c r="M110" s="41">
        <v>7288</v>
      </c>
      <c r="N110" s="41">
        <v>7996</v>
      </c>
      <c r="O110" s="76">
        <v>6073</v>
      </c>
    </row>
    <row r="111" spans="1:15" ht="11.25">
      <c r="A111" s="6" t="s">
        <v>176</v>
      </c>
      <c r="B111" s="7">
        <v>8679</v>
      </c>
      <c r="C111" s="41"/>
      <c r="D111" s="41"/>
      <c r="E111" s="7"/>
      <c r="G111" s="62" t="s">
        <v>5</v>
      </c>
      <c r="H111" s="41">
        <v>6680</v>
      </c>
      <c r="I111" s="41">
        <v>6271</v>
      </c>
      <c r="J111" s="41">
        <v>8406</v>
      </c>
      <c r="K111" s="41">
        <v>8685</v>
      </c>
      <c r="L111" s="41">
        <v>8834</v>
      </c>
      <c r="M111" s="41">
        <v>10602</v>
      </c>
      <c r="N111" s="41">
        <v>9985</v>
      </c>
      <c r="O111" s="76">
        <v>8218</v>
      </c>
    </row>
    <row r="112" spans="1:15" ht="11.25">
      <c r="A112" s="6" t="s">
        <v>177</v>
      </c>
      <c r="B112" s="7">
        <v>15887</v>
      </c>
      <c r="C112" s="41"/>
      <c r="D112" s="41"/>
      <c r="E112" s="7"/>
      <c r="G112" s="62" t="s">
        <v>6</v>
      </c>
      <c r="H112" s="41">
        <v>15531</v>
      </c>
      <c r="I112" s="41">
        <v>11115</v>
      </c>
      <c r="J112" s="41">
        <v>14866</v>
      </c>
      <c r="K112" s="41">
        <v>24176</v>
      </c>
      <c r="L112" s="41">
        <v>11589</v>
      </c>
      <c r="M112" s="41">
        <v>23106</v>
      </c>
      <c r="N112" s="41">
        <v>13728</v>
      </c>
      <c r="O112" s="76">
        <v>2092</v>
      </c>
    </row>
    <row r="113" spans="1:15" ht="11.25">
      <c r="A113" s="6" t="s">
        <v>178</v>
      </c>
      <c r="B113" s="7">
        <v>19877</v>
      </c>
      <c r="C113" s="41">
        <f aca="true" t="shared" si="13" ref="C113:C176">SUM(B108:B118)/11</f>
        <v>22428.909090909092</v>
      </c>
      <c r="D113" s="41"/>
      <c r="E113" s="7"/>
      <c r="G113" s="62" t="s">
        <v>7</v>
      </c>
      <c r="H113" s="41">
        <v>8679</v>
      </c>
      <c r="I113" s="41">
        <v>22191</v>
      </c>
      <c r="J113" s="41">
        <v>22870</v>
      </c>
      <c r="K113" s="41">
        <v>15747</v>
      </c>
      <c r="L113" s="41">
        <v>38374</v>
      </c>
      <c r="M113" s="41">
        <v>20989</v>
      </c>
      <c r="N113" s="41">
        <v>34363</v>
      </c>
      <c r="O113" s="119">
        <v>0</v>
      </c>
    </row>
    <row r="114" spans="1:15" ht="11.25">
      <c r="A114" s="6" t="s">
        <v>179</v>
      </c>
      <c r="B114" s="7">
        <v>39014</v>
      </c>
      <c r="C114" s="41">
        <f t="shared" si="13"/>
        <v>23206</v>
      </c>
      <c r="D114" s="41">
        <f aca="true" t="shared" si="14" ref="D114:D177">SUM(B108:B120)/13</f>
        <v>20310.30769230769</v>
      </c>
      <c r="E114" s="7">
        <f aca="true" t="shared" si="15" ref="E114:E177">SUM(C114:D114)/2</f>
        <v>21758.153846153844</v>
      </c>
      <c r="G114" s="62" t="s">
        <v>8</v>
      </c>
      <c r="H114" s="41">
        <v>15887</v>
      </c>
      <c r="I114" s="41">
        <v>22529</v>
      </c>
      <c r="J114" s="41">
        <v>25594</v>
      </c>
      <c r="K114" s="41">
        <v>27568</v>
      </c>
      <c r="L114" s="41">
        <v>28002</v>
      </c>
      <c r="M114" s="41">
        <v>30907</v>
      </c>
      <c r="N114" s="41">
        <v>35974</v>
      </c>
      <c r="O114" s="76">
        <v>220</v>
      </c>
    </row>
    <row r="115" spans="1:15" ht="11.25">
      <c r="A115" s="6" t="s">
        <v>180</v>
      </c>
      <c r="B115" s="7">
        <v>80081</v>
      </c>
      <c r="C115" s="41">
        <f t="shared" si="13"/>
        <v>23042.636363636364</v>
      </c>
      <c r="D115" s="41">
        <f t="shared" si="14"/>
        <v>20493.846153846152</v>
      </c>
      <c r="E115" s="7">
        <f t="shared" si="15"/>
        <v>21768.24125874126</v>
      </c>
      <c r="G115" s="62" t="s">
        <v>9</v>
      </c>
      <c r="H115" s="41">
        <v>19877</v>
      </c>
      <c r="I115" s="41">
        <v>24700</v>
      </c>
      <c r="J115" s="41">
        <v>31037</v>
      </c>
      <c r="K115" s="41">
        <v>37384</v>
      </c>
      <c r="L115" s="41">
        <v>38842</v>
      </c>
      <c r="M115" s="41">
        <v>37725</v>
      </c>
      <c r="N115" s="41">
        <v>40696</v>
      </c>
      <c r="O115" s="76">
        <v>7619</v>
      </c>
    </row>
    <row r="116" spans="1:15" ht="11.25">
      <c r="A116" s="6" t="s">
        <v>181</v>
      </c>
      <c r="B116" s="7">
        <v>28708</v>
      </c>
      <c r="C116" s="41">
        <f t="shared" si="13"/>
        <v>22200.81818181818</v>
      </c>
      <c r="D116" s="41">
        <f t="shared" si="14"/>
        <v>20835</v>
      </c>
      <c r="E116" s="7">
        <f t="shared" si="15"/>
        <v>21517.90909090909</v>
      </c>
      <c r="G116" s="62" t="s">
        <v>10</v>
      </c>
      <c r="H116" s="41">
        <v>39014</v>
      </c>
      <c r="I116" s="41">
        <v>49295</v>
      </c>
      <c r="J116" s="41">
        <v>57675</v>
      </c>
      <c r="K116" s="41">
        <v>74451</v>
      </c>
      <c r="L116" s="41">
        <v>76076</v>
      </c>
      <c r="M116" s="41">
        <v>60792</v>
      </c>
      <c r="N116" s="41">
        <v>67151</v>
      </c>
      <c r="O116" s="76">
        <v>41105</v>
      </c>
    </row>
    <row r="117" spans="1:15" ht="11.25">
      <c r="A117" s="6" t="s">
        <v>182</v>
      </c>
      <c r="B117" s="7">
        <v>16129</v>
      </c>
      <c r="C117" s="41">
        <f t="shared" si="13"/>
        <v>22422.272727272728</v>
      </c>
      <c r="D117" s="41">
        <f t="shared" si="14"/>
        <v>21347.30769230769</v>
      </c>
      <c r="E117" s="7">
        <f t="shared" si="15"/>
        <v>21884.79020979021</v>
      </c>
      <c r="G117" s="62" t="s">
        <v>11</v>
      </c>
      <c r="H117" s="41">
        <v>80081</v>
      </c>
      <c r="I117" s="41">
        <v>89974</v>
      </c>
      <c r="J117" s="41">
        <v>100466</v>
      </c>
      <c r="K117" s="41">
        <v>118995</v>
      </c>
      <c r="L117" s="41">
        <v>119170</v>
      </c>
      <c r="M117" s="41">
        <v>109451</v>
      </c>
      <c r="N117" s="41">
        <v>111821</v>
      </c>
      <c r="O117" s="76">
        <v>78008</v>
      </c>
    </row>
    <row r="118" spans="1:15" ht="11.25">
      <c r="A118" s="6" t="s">
        <v>183</v>
      </c>
      <c r="B118" s="7">
        <v>12247</v>
      </c>
      <c r="C118" s="41">
        <f t="shared" si="13"/>
        <v>22995.363636363636</v>
      </c>
      <c r="D118" s="41">
        <f t="shared" si="14"/>
        <v>22412.69230769231</v>
      </c>
      <c r="E118" s="7">
        <f t="shared" si="15"/>
        <v>22704.027972027972</v>
      </c>
      <c r="G118" s="62" t="s">
        <v>12</v>
      </c>
      <c r="H118" s="41">
        <v>28708</v>
      </c>
      <c r="I118" s="41">
        <v>35072</v>
      </c>
      <c r="J118" s="41">
        <v>40645</v>
      </c>
      <c r="K118" s="41">
        <v>50545</v>
      </c>
      <c r="L118" s="41">
        <v>51345</v>
      </c>
      <c r="M118" s="41">
        <v>49463</v>
      </c>
      <c r="N118" s="41">
        <v>46640</v>
      </c>
      <c r="O118" s="76">
        <v>23043</v>
      </c>
    </row>
    <row r="119" spans="1:15" ht="11.25">
      <c r="A119" s="6" t="s">
        <v>184</v>
      </c>
      <c r="B119" s="7">
        <v>12433</v>
      </c>
      <c r="C119" s="41">
        <f t="shared" si="13"/>
        <v>23236.454545454544</v>
      </c>
      <c r="D119" s="41">
        <f t="shared" si="14"/>
        <v>23090.615384615383</v>
      </c>
      <c r="E119" s="7">
        <f t="shared" si="15"/>
        <v>23163.534965034964</v>
      </c>
      <c r="G119" s="62" t="s">
        <v>13</v>
      </c>
      <c r="H119" s="41">
        <v>16129</v>
      </c>
      <c r="I119" s="41">
        <v>18918</v>
      </c>
      <c r="J119" s="41">
        <v>27547</v>
      </c>
      <c r="K119" s="41">
        <v>32990</v>
      </c>
      <c r="L119" s="41">
        <v>33456</v>
      </c>
      <c r="M119" s="41">
        <v>33379</v>
      </c>
      <c r="N119" s="41">
        <v>27496</v>
      </c>
      <c r="O119" s="76">
        <v>10922</v>
      </c>
    </row>
    <row r="120" spans="1:15" ht="11.25">
      <c r="A120" s="6" t="s">
        <v>185</v>
      </c>
      <c r="B120" s="7">
        <v>4883</v>
      </c>
      <c r="C120" s="41">
        <f t="shared" si="13"/>
        <v>21935.18181818182</v>
      </c>
      <c r="D120" s="41">
        <f t="shared" si="14"/>
        <v>25353.53846153846</v>
      </c>
      <c r="E120" s="7">
        <f t="shared" si="15"/>
        <v>23644.36013986014</v>
      </c>
      <c r="G120" s="62" t="s">
        <v>14</v>
      </c>
      <c r="H120" s="41">
        <v>12247</v>
      </c>
      <c r="I120" s="41">
        <v>10312</v>
      </c>
      <c r="J120" s="41">
        <v>12666</v>
      </c>
      <c r="K120" s="41">
        <v>12458</v>
      </c>
      <c r="L120" s="41">
        <v>14563</v>
      </c>
      <c r="M120" s="41">
        <v>16856</v>
      </c>
      <c r="N120" s="41">
        <v>13534</v>
      </c>
      <c r="O120" s="76">
        <v>2293</v>
      </c>
    </row>
    <row r="121" spans="1:15" ht="11.25">
      <c r="A121" s="6" t="s">
        <v>186</v>
      </c>
      <c r="B121" s="7">
        <v>6271</v>
      </c>
      <c r="C121" s="41">
        <f t="shared" si="13"/>
        <v>19136.454545454544</v>
      </c>
      <c r="D121" s="41">
        <f t="shared" si="14"/>
        <v>29273.53846153846</v>
      </c>
      <c r="E121" s="7">
        <f t="shared" si="15"/>
        <v>24204.996503496503</v>
      </c>
      <c r="G121" s="64" t="s">
        <v>15</v>
      </c>
      <c r="H121" s="77">
        <v>12433</v>
      </c>
      <c r="I121" s="77">
        <v>13025</v>
      </c>
      <c r="J121" s="77">
        <v>14697</v>
      </c>
      <c r="K121" s="77">
        <v>17061</v>
      </c>
      <c r="L121" s="77">
        <v>20924</v>
      </c>
      <c r="M121" s="77">
        <v>17555</v>
      </c>
      <c r="N121" s="77">
        <v>17295</v>
      </c>
      <c r="O121" s="78">
        <v>2531</v>
      </c>
    </row>
    <row r="122" spans="1:5" ht="11.25">
      <c r="A122" s="6" t="s">
        <v>187</v>
      </c>
      <c r="B122" s="7">
        <v>11115</v>
      </c>
      <c r="C122" s="41">
        <f t="shared" si="13"/>
        <v>24706.090909090908</v>
      </c>
      <c r="D122" s="41">
        <f t="shared" si="14"/>
        <v>25811.30769230769</v>
      </c>
      <c r="E122" s="7">
        <f t="shared" si="15"/>
        <v>25258.6993006993</v>
      </c>
    </row>
    <row r="123" spans="1:5" ht="11.25">
      <c r="A123" s="6" t="s">
        <v>188</v>
      </c>
      <c r="B123" s="7">
        <v>22191</v>
      </c>
      <c r="C123" s="41">
        <f t="shared" si="13"/>
        <v>26428.18181818182</v>
      </c>
      <c r="D123" s="41">
        <f t="shared" si="14"/>
        <v>25058.23076923077</v>
      </c>
      <c r="E123" s="7">
        <f t="shared" si="15"/>
        <v>25743.206293706295</v>
      </c>
    </row>
    <row r="124" spans="1:7" ht="11.25">
      <c r="A124" s="6" t="s">
        <v>189</v>
      </c>
      <c r="B124" s="7">
        <v>22529</v>
      </c>
      <c r="C124" s="41">
        <f t="shared" si="13"/>
        <v>27034.636363636364</v>
      </c>
      <c r="D124" s="41">
        <f t="shared" si="14"/>
        <v>24610.76923076923</v>
      </c>
      <c r="E124" s="7">
        <f t="shared" si="15"/>
        <v>25822.702797202797</v>
      </c>
      <c r="G124" s="2" t="s">
        <v>166</v>
      </c>
    </row>
    <row r="125" spans="1:5" ht="11.25">
      <c r="A125" s="6" t="s">
        <v>190</v>
      </c>
      <c r="B125" s="7">
        <v>24700</v>
      </c>
      <c r="C125" s="41">
        <f t="shared" si="13"/>
        <v>26841.81818181818</v>
      </c>
      <c r="D125" s="41">
        <f t="shared" si="14"/>
        <v>24670.615384615383</v>
      </c>
      <c r="E125" s="7">
        <f t="shared" si="15"/>
        <v>25756.216783216783</v>
      </c>
    </row>
    <row r="126" spans="1:15" ht="11.25">
      <c r="A126" s="6" t="s">
        <v>191</v>
      </c>
      <c r="B126" s="7">
        <v>49295</v>
      </c>
      <c r="C126" s="41">
        <f t="shared" si="13"/>
        <v>27582</v>
      </c>
      <c r="D126" s="41">
        <f t="shared" si="14"/>
        <v>24157.615384615383</v>
      </c>
      <c r="E126" s="7">
        <f t="shared" si="15"/>
        <v>25869.80769230769</v>
      </c>
      <c r="G126" s="58"/>
      <c r="H126" s="75">
        <v>2013</v>
      </c>
      <c r="I126" s="75">
        <v>2014</v>
      </c>
      <c r="J126" s="75">
        <v>2015</v>
      </c>
      <c r="K126" s="75">
        <v>2016</v>
      </c>
      <c r="L126" s="75">
        <v>2017</v>
      </c>
      <c r="M126" s="75">
        <v>2018</v>
      </c>
      <c r="N126" s="75">
        <v>2019</v>
      </c>
      <c r="O126" s="61">
        <v>2020</v>
      </c>
    </row>
    <row r="127" spans="1:15" ht="11.25">
      <c r="A127" s="6" t="s">
        <v>192</v>
      </c>
      <c r="B127" s="7">
        <v>89974</v>
      </c>
      <c r="C127" s="41">
        <f t="shared" si="13"/>
        <v>27535.909090909092</v>
      </c>
      <c r="D127" s="41">
        <f t="shared" si="14"/>
        <v>24428.615384615383</v>
      </c>
      <c r="E127" s="7">
        <f t="shared" si="15"/>
        <v>25982.26223776224</v>
      </c>
      <c r="G127" s="62" t="s">
        <v>4</v>
      </c>
      <c r="H127" s="41"/>
      <c r="I127" s="41">
        <v>23644.36013986014</v>
      </c>
      <c r="J127" s="41">
        <v>27261.475524475525</v>
      </c>
      <c r="K127" s="41">
        <v>31688.370629370627</v>
      </c>
      <c r="L127" s="41">
        <v>36465.444055944055</v>
      </c>
      <c r="M127" s="41">
        <v>36319.3986013986</v>
      </c>
      <c r="N127" s="41">
        <v>35923.346153846156</v>
      </c>
      <c r="O127" s="76">
        <v>24418.76923076923</v>
      </c>
    </row>
    <row r="128" spans="1:15" ht="11.25">
      <c r="A128" s="6" t="s">
        <v>193</v>
      </c>
      <c r="B128" s="7">
        <v>35072</v>
      </c>
      <c r="C128" s="41">
        <f t="shared" si="13"/>
        <v>27289.636363636364</v>
      </c>
      <c r="D128" s="41">
        <f t="shared" si="14"/>
        <v>25089.76923076923</v>
      </c>
      <c r="E128" s="7">
        <f t="shared" si="15"/>
        <v>26189.702797202797</v>
      </c>
      <c r="G128" s="62" t="s">
        <v>5</v>
      </c>
      <c r="H128" s="41"/>
      <c r="I128" s="41">
        <v>24204.996503496503</v>
      </c>
      <c r="J128" s="41">
        <v>27761.454545454544</v>
      </c>
      <c r="K128" s="41">
        <v>32864.332167832166</v>
      </c>
      <c r="L128" s="41">
        <v>36234.541958041955</v>
      </c>
      <c r="M128" s="41">
        <v>34949.506993006995</v>
      </c>
      <c r="N128" s="41">
        <v>35989.92657342658</v>
      </c>
      <c r="O128" s="76">
        <v>21590.482517482516</v>
      </c>
    </row>
    <row r="129" spans="1:15" ht="11.25">
      <c r="A129" s="6" t="s">
        <v>194</v>
      </c>
      <c r="B129" s="7">
        <v>18918</v>
      </c>
      <c r="C129" s="41">
        <f t="shared" si="13"/>
        <v>26623.727272727272</v>
      </c>
      <c r="D129" s="41">
        <f t="shared" si="14"/>
        <v>25994</v>
      </c>
      <c r="E129" s="7">
        <f t="shared" si="15"/>
        <v>26308.863636363636</v>
      </c>
      <c r="G129" s="62" t="s">
        <v>6</v>
      </c>
      <c r="H129" s="41"/>
      <c r="I129" s="41">
        <v>25258.6993006993</v>
      </c>
      <c r="J129" s="41">
        <v>28836.63986013986</v>
      </c>
      <c r="K129" s="41">
        <v>34505.657342657345</v>
      </c>
      <c r="L129" s="41">
        <v>36751.93706293706</v>
      </c>
      <c r="M129" s="41">
        <v>34909.65034965035</v>
      </c>
      <c r="N129" s="41">
        <v>36430.4965034965</v>
      </c>
      <c r="O129" s="76">
        <v>19586.426573426572</v>
      </c>
    </row>
    <row r="130" spans="1:15" ht="11.25">
      <c r="A130" s="6" t="s">
        <v>195</v>
      </c>
      <c r="B130" s="7">
        <v>10312</v>
      </c>
      <c r="C130" s="41">
        <f t="shared" si="13"/>
        <v>26654.727272727272</v>
      </c>
      <c r="D130" s="41">
        <f t="shared" si="14"/>
        <v>26255.76923076923</v>
      </c>
      <c r="E130" s="7">
        <f t="shared" si="15"/>
        <v>26455.24825174825</v>
      </c>
      <c r="G130" s="62" t="s">
        <v>7</v>
      </c>
      <c r="H130" s="41"/>
      <c r="I130" s="41">
        <v>25743.206293706295</v>
      </c>
      <c r="J130" s="41">
        <v>29534.80769230769</v>
      </c>
      <c r="K130" s="41">
        <v>35256.5979020979</v>
      </c>
      <c r="L130" s="41">
        <v>36928.98601398601</v>
      </c>
      <c r="M130" s="41">
        <v>34946.241258741255</v>
      </c>
      <c r="N130" s="41">
        <v>36178.91258741259</v>
      </c>
      <c r="O130" s="76">
        <v>18017.643356643355</v>
      </c>
    </row>
    <row r="131" spans="1:15" ht="11.25">
      <c r="A131" s="6" t="s">
        <v>196</v>
      </c>
      <c r="B131" s="7">
        <v>13025</v>
      </c>
      <c r="C131" s="41">
        <f t="shared" si="13"/>
        <v>26736</v>
      </c>
      <c r="D131" s="41">
        <f t="shared" si="14"/>
        <v>26910.23076923077</v>
      </c>
      <c r="E131" s="7">
        <f t="shared" si="15"/>
        <v>26823.115384615383</v>
      </c>
      <c r="G131" s="62" t="s">
        <v>8</v>
      </c>
      <c r="H131" s="41"/>
      <c r="I131" s="41">
        <v>25822.702797202797</v>
      </c>
      <c r="J131" s="41">
        <v>30077.755244755244</v>
      </c>
      <c r="K131" s="41">
        <v>35600.06993006993</v>
      </c>
      <c r="L131" s="41">
        <v>37174.70979020979</v>
      </c>
      <c r="M131" s="41">
        <v>35163.05244755244</v>
      </c>
      <c r="N131" s="41">
        <v>35902.61538461538</v>
      </c>
      <c r="O131" s="76">
        <v>16926.36013986014</v>
      </c>
    </row>
    <row r="132" spans="1:15" ht="11.25">
      <c r="A132" s="6" t="s">
        <v>197</v>
      </c>
      <c r="B132" s="7">
        <v>5764</v>
      </c>
      <c r="C132" s="41">
        <f t="shared" si="13"/>
        <v>25076.18181818182</v>
      </c>
      <c r="D132" s="41">
        <f t="shared" si="14"/>
        <v>29446.76923076923</v>
      </c>
      <c r="E132" s="7">
        <f t="shared" si="15"/>
        <v>27261.475524475525</v>
      </c>
      <c r="G132" s="62" t="s">
        <v>9</v>
      </c>
      <c r="H132" s="41"/>
      <c r="I132" s="41">
        <v>25756.216783216783</v>
      </c>
      <c r="J132" s="41">
        <v>30230.09090909091</v>
      </c>
      <c r="K132" s="41">
        <v>35667.33566433567</v>
      </c>
      <c r="L132" s="41">
        <v>37386.77972027972</v>
      </c>
      <c r="M132" s="41">
        <v>35093.22027972028</v>
      </c>
      <c r="N132" s="41">
        <v>35732.05244755244</v>
      </c>
      <c r="O132" s="76">
        <v>15827.241258741258</v>
      </c>
    </row>
    <row r="133" spans="1:15" ht="11.25">
      <c r="A133" s="6" t="s">
        <v>198</v>
      </c>
      <c r="B133" s="7">
        <v>8406</v>
      </c>
      <c r="C133" s="41">
        <f t="shared" si="13"/>
        <v>22139.909090909092</v>
      </c>
      <c r="D133" s="41">
        <f t="shared" si="14"/>
        <v>33383</v>
      </c>
      <c r="E133" s="7">
        <f t="shared" si="15"/>
        <v>27761.454545454544</v>
      </c>
      <c r="G133" s="62" t="s">
        <v>10</v>
      </c>
      <c r="H133" s="41">
        <v>21758.153846153844</v>
      </c>
      <c r="I133" s="41">
        <v>25869.80769230769</v>
      </c>
      <c r="J133" s="41">
        <v>30422.905594405594</v>
      </c>
      <c r="K133" s="41">
        <v>35840.02097902098</v>
      </c>
      <c r="L133" s="41">
        <v>37604.48601398601</v>
      </c>
      <c r="M133" s="41">
        <v>35062.67132867133</v>
      </c>
      <c r="N133" s="41">
        <v>35705.98251748252</v>
      </c>
      <c r="O133" s="76"/>
    </row>
    <row r="134" spans="1:15" ht="11.25">
      <c r="A134" s="6" t="s">
        <v>199</v>
      </c>
      <c r="B134" s="7">
        <v>14866</v>
      </c>
      <c r="C134" s="41">
        <f t="shared" si="13"/>
        <v>28084.81818181818</v>
      </c>
      <c r="D134" s="41">
        <f t="shared" si="14"/>
        <v>29588.46153846154</v>
      </c>
      <c r="E134" s="7">
        <f t="shared" si="15"/>
        <v>28836.63986013986</v>
      </c>
      <c r="G134" s="62" t="s">
        <v>11</v>
      </c>
      <c r="H134" s="41">
        <v>21768.24125874126</v>
      </c>
      <c r="I134" s="41">
        <v>25982.26223776224</v>
      </c>
      <c r="J134" s="41">
        <v>30493.206293706295</v>
      </c>
      <c r="K134" s="41">
        <v>35854.78671328671</v>
      </c>
      <c r="L134" s="41">
        <v>37639.48251748252</v>
      </c>
      <c r="M134" s="41">
        <v>35047.94755244756</v>
      </c>
      <c r="N134" s="41">
        <v>35536.7027972028</v>
      </c>
      <c r="O134" s="76"/>
    </row>
    <row r="135" spans="1:15" ht="11.25">
      <c r="A135" s="6" t="s">
        <v>200</v>
      </c>
      <c r="B135" s="7">
        <v>22870</v>
      </c>
      <c r="C135" s="41">
        <f t="shared" si="13"/>
        <v>30060</v>
      </c>
      <c r="D135" s="41">
        <f t="shared" si="14"/>
        <v>29009.615384615383</v>
      </c>
      <c r="E135" s="7">
        <f t="shared" si="15"/>
        <v>29534.80769230769</v>
      </c>
      <c r="G135" s="62" t="s">
        <v>12</v>
      </c>
      <c r="H135" s="41">
        <v>21517.90909090909</v>
      </c>
      <c r="I135" s="41">
        <v>26189.702797202797</v>
      </c>
      <c r="J135" s="41">
        <v>30818.79020979021</v>
      </c>
      <c r="K135" s="41">
        <v>35269.11538461538</v>
      </c>
      <c r="L135" s="41">
        <v>38143.541958041955</v>
      </c>
      <c r="M135" s="41">
        <v>34571.769230769234</v>
      </c>
      <c r="N135" s="41">
        <v>34982.67132867133</v>
      </c>
      <c r="O135" s="76"/>
    </row>
    <row r="136" spans="1:15" ht="11.25">
      <c r="A136" s="6" t="s">
        <v>201</v>
      </c>
      <c r="B136" s="7">
        <v>25594</v>
      </c>
      <c r="C136" s="41">
        <f t="shared" si="13"/>
        <v>31626.81818181818</v>
      </c>
      <c r="D136" s="41">
        <f t="shared" si="14"/>
        <v>28528.69230769231</v>
      </c>
      <c r="E136" s="7">
        <f t="shared" si="15"/>
        <v>30077.755244755244</v>
      </c>
      <c r="G136" s="62" t="s">
        <v>13</v>
      </c>
      <c r="H136" s="41">
        <v>21884.79020979021</v>
      </c>
      <c r="I136" s="41">
        <v>26308.863636363636</v>
      </c>
      <c r="J136" s="41">
        <v>30912.03846153846</v>
      </c>
      <c r="K136" s="41">
        <v>35626.19230769231</v>
      </c>
      <c r="L136" s="41">
        <v>37811.08041958042</v>
      </c>
      <c r="M136" s="41">
        <v>34674.68531468531</v>
      </c>
      <c r="N136" s="41">
        <v>32987.80769230769</v>
      </c>
      <c r="O136" s="76"/>
    </row>
    <row r="137" spans="1:15" ht="11.25">
      <c r="A137" s="6" t="s">
        <v>202</v>
      </c>
      <c r="B137" s="7">
        <v>31037</v>
      </c>
      <c r="C137" s="41">
        <f t="shared" si="13"/>
        <v>31594.18181818182</v>
      </c>
      <c r="D137" s="41">
        <f t="shared" si="14"/>
        <v>28866</v>
      </c>
      <c r="E137" s="7">
        <f t="shared" si="15"/>
        <v>30230.09090909091</v>
      </c>
      <c r="G137" s="62" t="s">
        <v>14</v>
      </c>
      <c r="H137" s="41">
        <v>22704.027972027972</v>
      </c>
      <c r="I137" s="41">
        <v>26455.24825174825</v>
      </c>
      <c r="J137" s="41">
        <v>30645.13986013986</v>
      </c>
      <c r="K137" s="41">
        <v>36588.72027972028</v>
      </c>
      <c r="L137" s="41">
        <v>37205.11538461538</v>
      </c>
      <c r="M137" s="41">
        <v>35408.12237762238</v>
      </c>
      <c r="N137" s="41">
        <v>30039.433566433567</v>
      </c>
      <c r="O137" s="76"/>
    </row>
    <row r="138" spans="1:15" ht="11.25">
      <c r="A138" s="6" t="s">
        <v>203</v>
      </c>
      <c r="B138" s="7">
        <v>57675</v>
      </c>
      <c r="C138" s="41">
        <f t="shared" si="13"/>
        <v>32406.272727272728</v>
      </c>
      <c r="D138" s="41">
        <f t="shared" si="14"/>
        <v>28439.53846153846</v>
      </c>
      <c r="E138" s="7">
        <f t="shared" si="15"/>
        <v>30422.905594405594</v>
      </c>
      <c r="G138" s="64" t="s">
        <v>15</v>
      </c>
      <c r="H138" s="77">
        <v>23163.534965034964</v>
      </c>
      <c r="I138" s="77">
        <v>26823.115384615383</v>
      </c>
      <c r="J138" s="77">
        <v>30940.91958041958</v>
      </c>
      <c r="K138" s="77">
        <v>36595.88111888112</v>
      </c>
      <c r="L138" s="77">
        <v>37218.3951048951</v>
      </c>
      <c r="M138" s="77">
        <v>35705.031468531466</v>
      </c>
      <c r="N138" s="77">
        <v>27109.03846153846</v>
      </c>
      <c r="O138" s="78"/>
    </row>
    <row r="139" spans="1:5" ht="11.25">
      <c r="A139" s="6" t="s">
        <v>204</v>
      </c>
      <c r="B139" s="7">
        <v>100466</v>
      </c>
      <c r="C139" s="41">
        <f t="shared" si="13"/>
        <v>32322.18181818182</v>
      </c>
      <c r="D139" s="41">
        <f t="shared" si="14"/>
        <v>28664.23076923077</v>
      </c>
      <c r="E139" s="7">
        <f t="shared" si="15"/>
        <v>30493.206293706295</v>
      </c>
    </row>
    <row r="140" spans="1:5" ht="11.25">
      <c r="A140" s="6" t="s">
        <v>205</v>
      </c>
      <c r="B140" s="7">
        <v>40645</v>
      </c>
      <c r="C140" s="41">
        <f t="shared" si="13"/>
        <v>31760.272727272728</v>
      </c>
      <c r="D140" s="41">
        <f t="shared" si="14"/>
        <v>29877.30769230769</v>
      </c>
      <c r="E140" s="7">
        <f t="shared" si="15"/>
        <v>30818.79020979021</v>
      </c>
    </row>
    <row r="141" spans="1:7" ht="11.25">
      <c r="A141" s="6" t="s">
        <v>206</v>
      </c>
      <c r="B141" s="7">
        <v>27547</v>
      </c>
      <c r="C141" s="41">
        <f t="shared" si="13"/>
        <v>31879</v>
      </c>
      <c r="D141" s="41">
        <f t="shared" si="14"/>
        <v>29945.076923076922</v>
      </c>
      <c r="E141" s="7">
        <f t="shared" si="15"/>
        <v>30912.03846153846</v>
      </c>
      <c r="G141" s="2" t="s">
        <v>167</v>
      </c>
    </row>
    <row r="142" spans="1:5" ht="11.25">
      <c r="A142" s="6" t="s">
        <v>207</v>
      </c>
      <c r="B142" s="7">
        <v>12666</v>
      </c>
      <c r="C142" s="41">
        <f t="shared" si="13"/>
        <v>30983.81818181818</v>
      </c>
      <c r="D142" s="41">
        <f t="shared" si="14"/>
        <v>30306.46153846154</v>
      </c>
      <c r="E142" s="7">
        <f t="shared" si="15"/>
        <v>30645.13986013986</v>
      </c>
    </row>
    <row r="143" spans="1:15" ht="11.25">
      <c r="A143" s="6" t="s">
        <v>208</v>
      </c>
      <c r="B143" s="7">
        <v>14697</v>
      </c>
      <c r="C143" s="41">
        <f t="shared" si="13"/>
        <v>30668.454545454544</v>
      </c>
      <c r="D143" s="41">
        <f t="shared" si="14"/>
        <v>31213.384615384617</v>
      </c>
      <c r="E143" s="7">
        <f t="shared" si="15"/>
        <v>30940.91958041958</v>
      </c>
      <c r="G143" s="58"/>
      <c r="H143" s="75">
        <v>2013</v>
      </c>
      <c r="I143" s="75">
        <v>2014</v>
      </c>
      <c r="J143" s="75">
        <v>2015</v>
      </c>
      <c r="K143" s="75">
        <v>2016</v>
      </c>
      <c r="L143" s="75">
        <v>2017</v>
      </c>
      <c r="M143" s="75">
        <v>2018</v>
      </c>
      <c r="N143" s="61">
        <v>2019</v>
      </c>
      <c r="O143" s="61">
        <v>2020</v>
      </c>
    </row>
    <row r="144" spans="1:15" ht="11.25">
      <c r="A144" s="6" t="s">
        <v>209</v>
      </c>
      <c r="B144" s="7">
        <v>7481</v>
      </c>
      <c r="C144" s="41">
        <f t="shared" si="13"/>
        <v>28823.81818181818</v>
      </c>
      <c r="D144" s="41">
        <f t="shared" si="14"/>
        <v>34552.92307692308</v>
      </c>
      <c r="E144" s="7">
        <f t="shared" si="15"/>
        <v>31688.370629370627</v>
      </c>
      <c r="G144" s="62" t="s">
        <v>4</v>
      </c>
      <c r="H144" s="79"/>
      <c r="I144" s="79">
        <f aca="true" t="shared" si="16" ref="I144:O144">I110/I127</f>
        <v>0.2065185934876766</v>
      </c>
      <c r="J144" s="79">
        <f t="shared" si="16"/>
        <v>0.21143389670251136</v>
      </c>
      <c r="K144" s="79">
        <f t="shared" si="16"/>
        <v>0.23608029858960858</v>
      </c>
      <c r="L144" s="79">
        <f t="shared" si="16"/>
        <v>0.21568364800203124</v>
      </c>
      <c r="M144" s="79">
        <f t="shared" si="16"/>
        <v>0.20066411561449565</v>
      </c>
      <c r="N144" s="79">
        <f t="shared" si="16"/>
        <v>0.22258505557238864</v>
      </c>
      <c r="O144" s="80">
        <f t="shared" si="16"/>
        <v>0.2487021332896511</v>
      </c>
    </row>
    <row r="145" spans="1:15" ht="11.25">
      <c r="A145" s="6" t="s">
        <v>210</v>
      </c>
      <c r="B145" s="7">
        <v>8685</v>
      </c>
      <c r="C145" s="41">
        <f t="shared" si="13"/>
        <v>26458.81818181818</v>
      </c>
      <c r="D145" s="41">
        <f t="shared" si="14"/>
        <v>39269.846153846156</v>
      </c>
      <c r="E145" s="7">
        <f t="shared" si="15"/>
        <v>32864.332167832166</v>
      </c>
      <c r="G145" s="62" t="s">
        <v>5</v>
      </c>
      <c r="H145" s="79"/>
      <c r="I145" s="79">
        <f aca="true" t="shared" si="17" ref="I145:O145">I111/I128</f>
        <v>0.25907874017226695</v>
      </c>
      <c r="J145" s="79">
        <f t="shared" si="17"/>
        <v>0.302793932725558</v>
      </c>
      <c r="K145" s="79">
        <f t="shared" si="17"/>
        <v>0.2642682637105566</v>
      </c>
      <c r="L145" s="79">
        <f t="shared" si="17"/>
        <v>0.24380051527157134</v>
      </c>
      <c r="M145" s="79">
        <f t="shared" si="17"/>
        <v>0.30335191858704447</v>
      </c>
      <c r="N145" s="79">
        <f t="shared" si="17"/>
        <v>0.27743874330025714</v>
      </c>
      <c r="O145" s="80">
        <f t="shared" si="17"/>
        <v>0.38063067804740436</v>
      </c>
    </row>
    <row r="146" spans="1:15" ht="11.25">
      <c r="A146" s="6" t="s">
        <v>211</v>
      </c>
      <c r="B146" s="7">
        <v>24176</v>
      </c>
      <c r="C146" s="41">
        <f t="shared" si="13"/>
        <v>33581.545454545456</v>
      </c>
      <c r="D146" s="41">
        <f t="shared" si="14"/>
        <v>35429.769230769234</v>
      </c>
      <c r="E146" s="7">
        <f t="shared" si="15"/>
        <v>34505.657342657345</v>
      </c>
      <c r="G146" s="62" t="s">
        <v>6</v>
      </c>
      <c r="H146" s="79"/>
      <c r="I146" s="79">
        <f aca="true" t="shared" si="18" ref="I146:O146">I112/I129</f>
        <v>0.44004641203722933</v>
      </c>
      <c r="J146" s="79">
        <f t="shared" si="18"/>
        <v>0.5155246960846116</v>
      </c>
      <c r="K146" s="79">
        <f t="shared" si="18"/>
        <v>0.7006387317859502</v>
      </c>
      <c r="L146" s="79">
        <f t="shared" si="18"/>
        <v>0.31533031796811245</v>
      </c>
      <c r="M146" s="79">
        <f t="shared" si="18"/>
        <v>0.6618800179484303</v>
      </c>
      <c r="N146" s="79">
        <f t="shared" si="18"/>
        <v>0.3768271453199224</v>
      </c>
      <c r="O146" s="80">
        <f t="shared" si="18"/>
        <v>0.10680866120001044</v>
      </c>
    </row>
    <row r="147" spans="1:15" ht="11.25">
      <c r="A147" s="6" t="s">
        <v>212</v>
      </c>
      <c r="B147" s="7">
        <v>15747</v>
      </c>
      <c r="C147" s="41">
        <f t="shared" si="13"/>
        <v>35672.27272727273</v>
      </c>
      <c r="D147" s="41">
        <f t="shared" si="14"/>
        <v>34840.92307692308</v>
      </c>
      <c r="E147" s="7">
        <f t="shared" si="15"/>
        <v>35256.5979020979</v>
      </c>
      <c r="G147" s="62" t="s">
        <v>7</v>
      </c>
      <c r="H147" s="79"/>
      <c r="I147" s="79">
        <f aca="true" t="shared" si="19" ref="I147:O147">I113/I130</f>
        <v>0.8620138356823587</v>
      </c>
      <c r="J147" s="79">
        <f t="shared" si="19"/>
        <v>0.7743405759827062</v>
      </c>
      <c r="K147" s="79">
        <f t="shared" si="19"/>
        <v>0.4466398046608744</v>
      </c>
      <c r="L147" s="79">
        <f t="shared" si="19"/>
        <v>1.0391295332470467</v>
      </c>
      <c r="M147" s="79">
        <f t="shared" si="19"/>
        <v>0.6006082269219706</v>
      </c>
      <c r="N147" s="79">
        <f t="shared" si="19"/>
        <v>0.9498074304188904</v>
      </c>
      <c r="O147" s="80">
        <f t="shared" si="19"/>
        <v>0</v>
      </c>
    </row>
    <row r="148" spans="1:15" ht="11.25">
      <c r="A148" s="6" t="s">
        <v>213</v>
      </c>
      <c r="B148" s="7">
        <v>27568</v>
      </c>
      <c r="C148" s="41">
        <f t="shared" si="13"/>
        <v>37519.90909090909</v>
      </c>
      <c r="D148" s="41">
        <f t="shared" si="14"/>
        <v>33680.230769230766</v>
      </c>
      <c r="E148" s="7">
        <f t="shared" si="15"/>
        <v>35600.06993006993</v>
      </c>
      <c r="G148" s="62" t="s">
        <v>8</v>
      </c>
      <c r="H148" s="79"/>
      <c r="I148" s="79">
        <f aca="true" t="shared" si="20" ref="I148:O148">I114/I131</f>
        <v>0.8724493395184185</v>
      </c>
      <c r="J148" s="79">
        <f t="shared" si="20"/>
        <v>0.850927863190951</v>
      </c>
      <c r="K148" s="79">
        <f t="shared" si="20"/>
        <v>0.7743805013347582</v>
      </c>
      <c r="L148" s="79">
        <f t="shared" si="20"/>
        <v>0.7532540309803445</v>
      </c>
      <c r="M148" s="79">
        <f t="shared" si="20"/>
        <v>0.8789623723964075</v>
      </c>
      <c r="N148" s="79">
        <f t="shared" si="20"/>
        <v>1.0019882845475154</v>
      </c>
      <c r="O148" s="80">
        <f t="shared" si="20"/>
        <v>0.01299747838177676</v>
      </c>
    </row>
    <row r="149" spans="1:15" ht="11.25">
      <c r="A149" s="6" t="s">
        <v>214</v>
      </c>
      <c r="B149" s="7">
        <v>37384</v>
      </c>
      <c r="C149" s="41">
        <f t="shared" si="13"/>
        <v>37316.36363636364</v>
      </c>
      <c r="D149" s="41">
        <f t="shared" si="14"/>
        <v>34018.307692307695</v>
      </c>
      <c r="E149" s="7">
        <f t="shared" si="15"/>
        <v>35667.33566433567</v>
      </c>
      <c r="G149" s="62" t="s">
        <v>9</v>
      </c>
      <c r="H149" s="79"/>
      <c r="I149" s="79">
        <f aca="true" t="shared" si="21" ref="I149:O149">I115/I132</f>
        <v>0.9589917730501075</v>
      </c>
      <c r="J149" s="79">
        <f t="shared" si="21"/>
        <v>1.0266922482415173</v>
      </c>
      <c r="K149" s="79">
        <f t="shared" si="21"/>
        <v>1.0481298729969577</v>
      </c>
      <c r="L149" s="79">
        <f t="shared" si="21"/>
        <v>1.0389233919210998</v>
      </c>
      <c r="M149" s="79">
        <f t="shared" si="21"/>
        <v>1.0749939646262836</v>
      </c>
      <c r="N149" s="79">
        <f t="shared" si="21"/>
        <v>1.1389214224325246</v>
      </c>
      <c r="O149" s="80">
        <f t="shared" si="21"/>
        <v>0.4813852190312754</v>
      </c>
    </row>
    <row r="150" spans="1:15" ht="11.25">
      <c r="A150" s="6" t="s">
        <v>215</v>
      </c>
      <c r="B150" s="7">
        <v>74451</v>
      </c>
      <c r="C150" s="41">
        <f t="shared" si="13"/>
        <v>38187.27272727273</v>
      </c>
      <c r="D150" s="41">
        <f t="shared" si="14"/>
        <v>33492.769230769234</v>
      </c>
      <c r="E150" s="7">
        <f t="shared" si="15"/>
        <v>35840.02097902098</v>
      </c>
      <c r="G150" s="62" t="s">
        <v>10</v>
      </c>
      <c r="H150" s="79">
        <f aca="true" t="shared" si="22" ref="H150:N150">H116/H133</f>
        <v>1.7930749215148345</v>
      </c>
      <c r="I150" s="79">
        <f t="shared" si="22"/>
        <v>1.9055031481605376</v>
      </c>
      <c r="J150" s="79">
        <f t="shared" si="22"/>
        <v>1.8957755307437083</v>
      </c>
      <c r="K150" s="79">
        <f t="shared" si="22"/>
        <v>2.077314632253704</v>
      </c>
      <c r="L150" s="79">
        <f t="shared" si="22"/>
        <v>2.0230565037295154</v>
      </c>
      <c r="M150" s="79">
        <f t="shared" si="22"/>
        <v>1.7338097097664482</v>
      </c>
      <c r="N150" s="79">
        <f t="shared" si="22"/>
        <v>1.8806652349398658</v>
      </c>
      <c r="O150" s="80"/>
    </row>
    <row r="151" spans="1:15" ht="11.25">
      <c r="A151" s="6" t="s">
        <v>216</v>
      </c>
      <c r="B151" s="7">
        <v>118995</v>
      </c>
      <c r="C151" s="41">
        <f t="shared" si="13"/>
        <v>38112.72727272727</v>
      </c>
      <c r="D151" s="41">
        <f t="shared" si="14"/>
        <v>33596.846153846156</v>
      </c>
      <c r="E151" s="7">
        <f t="shared" si="15"/>
        <v>35854.78671328671</v>
      </c>
      <c r="G151" s="62" t="s">
        <v>11</v>
      </c>
      <c r="H151" s="79">
        <f aca="true" t="shared" si="23" ref="H151:N151">H117/H134</f>
        <v>3.6787997270033315</v>
      </c>
      <c r="I151" s="79">
        <f t="shared" si="23"/>
        <v>3.46290092743476</v>
      </c>
      <c r="J151" s="79">
        <f t="shared" si="23"/>
        <v>3.2947010895582953</v>
      </c>
      <c r="K151" s="79">
        <f t="shared" si="23"/>
        <v>3.3188037332796076</v>
      </c>
      <c r="L151" s="79">
        <f t="shared" si="23"/>
        <v>3.166090286832418</v>
      </c>
      <c r="M151" s="79">
        <f t="shared" si="23"/>
        <v>3.122893283157648</v>
      </c>
      <c r="N151" s="79">
        <f t="shared" si="23"/>
        <v>3.146634076833987</v>
      </c>
      <c r="O151" s="80"/>
    </row>
    <row r="152" spans="1:15" ht="11.25">
      <c r="A152" s="6" t="s">
        <v>217</v>
      </c>
      <c r="B152" s="7">
        <v>50545</v>
      </c>
      <c r="C152" s="41">
        <f t="shared" si="13"/>
        <v>36718</v>
      </c>
      <c r="D152" s="41">
        <f t="shared" si="14"/>
        <v>33820.230769230766</v>
      </c>
      <c r="E152" s="7">
        <f t="shared" si="15"/>
        <v>35269.11538461538</v>
      </c>
      <c r="G152" s="62" t="s">
        <v>12</v>
      </c>
      <c r="H152" s="79">
        <f aca="true" t="shared" si="24" ref="H152:N152">H118/H135</f>
        <v>1.3341444969729233</v>
      </c>
      <c r="I152" s="79">
        <f t="shared" si="24"/>
        <v>1.339152271851893</v>
      </c>
      <c r="J152" s="79">
        <f t="shared" si="24"/>
        <v>1.3188382711754951</v>
      </c>
      <c r="K152" s="79">
        <f t="shared" si="24"/>
        <v>1.4331235543845837</v>
      </c>
      <c r="L152" s="79">
        <f t="shared" si="24"/>
        <v>1.3460994276955114</v>
      </c>
      <c r="M152" s="79">
        <f t="shared" si="24"/>
        <v>1.4307338357441486</v>
      </c>
      <c r="N152" s="79">
        <f t="shared" si="24"/>
        <v>1.3332315180223095</v>
      </c>
      <c r="O152" s="80"/>
    </row>
    <row r="153" spans="1:15" ht="11.25">
      <c r="A153" s="6" t="s">
        <v>218</v>
      </c>
      <c r="B153" s="7">
        <v>32990</v>
      </c>
      <c r="C153" s="41">
        <f t="shared" si="13"/>
        <v>36340</v>
      </c>
      <c r="D153" s="41">
        <f t="shared" si="14"/>
        <v>34912.38461538462</v>
      </c>
      <c r="E153" s="7">
        <f t="shared" si="15"/>
        <v>35626.19230769231</v>
      </c>
      <c r="G153" s="62" t="s">
        <v>13</v>
      </c>
      <c r="H153" s="79">
        <f aca="true" t="shared" si="25" ref="H153:N153">H119/H136</f>
        <v>0.7369958699802686</v>
      </c>
      <c r="I153" s="79">
        <f t="shared" si="25"/>
        <v>0.7190732470045526</v>
      </c>
      <c r="J153" s="79">
        <f t="shared" si="25"/>
        <v>0.8911414895615724</v>
      </c>
      <c r="K153" s="79">
        <f t="shared" si="25"/>
        <v>0.9260040959492852</v>
      </c>
      <c r="L153" s="79">
        <f t="shared" si="25"/>
        <v>0.8848199953227163</v>
      </c>
      <c r="M153" s="79">
        <f t="shared" si="25"/>
        <v>0.9626331053064651</v>
      </c>
      <c r="N153" s="79">
        <f t="shared" si="25"/>
        <v>0.8335200767649588</v>
      </c>
      <c r="O153" s="80"/>
    </row>
    <row r="154" spans="1:15" ht="11.25">
      <c r="A154" s="6" t="s">
        <v>219</v>
      </c>
      <c r="B154" s="7">
        <v>12458</v>
      </c>
      <c r="C154" s="41">
        <f t="shared" si="13"/>
        <v>37322.36363636364</v>
      </c>
      <c r="D154" s="41">
        <f t="shared" si="14"/>
        <v>35855.07692307692</v>
      </c>
      <c r="E154" s="7">
        <f t="shared" si="15"/>
        <v>36588.72027972028</v>
      </c>
      <c r="G154" s="62" t="s">
        <v>14</v>
      </c>
      <c r="H154" s="79">
        <f aca="true" t="shared" si="26" ref="H154:N154">H120/H137</f>
        <v>0.5394197018735469</v>
      </c>
      <c r="I154" s="79">
        <f t="shared" si="26"/>
        <v>0.38979033203056596</v>
      </c>
      <c r="J154" s="79">
        <f t="shared" si="26"/>
        <v>0.4133118679766467</v>
      </c>
      <c r="K154" s="79">
        <f t="shared" si="26"/>
        <v>0.3404874481741574</v>
      </c>
      <c r="L154" s="79">
        <f t="shared" si="26"/>
        <v>0.3914246696845864</v>
      </c>
      <c r="M154" s="79">
        <f t="shared" si="26"/>
        <v>0.4760489647045742</v>
      </c>
      <c r="N154" s="79">
        <f t="shared" si="26"/>
        <v>0.4505411185623373</v>
      </c>
      <c r="O154" s="80"/>
    </row>
    <row r="155" spans="1:15" ht="11.25">
      <c r="A155" s="6" t="s">
        <v>220</v>
      </c>
      <c r="B155" s="7">
        <v>17061</v>
      </c>
      <c r="C155" s="41">
        <f t="shared" si="13"/>
        <v>36469.454545454544</v>
      </c>
      <c r="D155" s="41">
        <f t="shared" si="14"/>
        <v>36722.307692307695</v>
      </c>
      <c r="E155" s="7">
        <f t="shared" si="15"/>
        <v>36595.88111888112</v>
      </c>
      <c r="G155" s="64" t="s">
        <v>15</v>
      </c>
      <c r="H155" s="81">
        <f aca="true" t="shared" si="27" ref="H155:N155">H121/H138</f>
        <v>0.5367488174308214</v>
      </c>
      <c r="I155" s="81">
        <f t="shared" si="27"/>
        <v>0.48558863551959347</v>
      </c>
      <c r="J155" s="81">
        <f t="shared" si="27"/>
        <v>0.47500204257990897</v>
      </c>
      <c r="K155" s="81">
        <f t="shared" si="27"/>
        <v>0.46620000607657514</v>
      </c>
      <c r="L155" s="81">
        <f t="shared" si="27"/>
        <v>0.5621951172539409</v>
      </c>
      <c r="M155" s="81">
        <f t="shared" si="27"/>
        <v>0.4916674003066501</v>
      </c>
      <c r="N155" s="81">
        <f t="shared" si="27"/>
        <v>0.6379791014918386</v>
      </c>
      <c r="O155" s="82"/>
    </row>
    <row r="156" spans="1:5" ht="11.25">
      <c r="A156" s="6" t="s">
        <v>223</v>
      </c>
      <c r="B156" s="7">
        <v>7865</v>
      </c>
      <c r="C156" s="41">
        <f t="shared" si="13"/>
        <v>33232.27272727273</v>
      </c>
      <c r="D156" s="41">
        <f t="shared" si="14"/>
        <v>39698.61538461538</v>
      </c>
      <c r="E156" s="7">
        <f t="shared" si="15"/>
        <v>36465.444055944055</v>
      </c>
    </row>
    <row r="157" spans="1:5" ht="12" thickBot="1">
      <c r="A157" s="6" t="s">
        <v>224</v>
      </c>
      <c r="B157" s="7">
        <v>8834</v>
      </c>
      <c r="C157" s="41">
        <f t="shared" si="13"/>
        <v>29330.545454545456</v>
      </c>
      <c r="D157" s="41">
        <f t="shared" si="14"/>
        <v>43138.53846153846</v>
      </c>
      <c r="E157" s="7">
        <f t="shared" si="15"/>
        <v>36234.541958041955</v>
      </c>
    </row>
    <row r="158" spans="1:9" ht="11.25">
      <c r="A158" s="6" t="s">
        <v>225</v>
      </c>
      <c r="B158" s="7">
        <v>11589</v>
      </c>
      <c r="C158" s="41">
        <f t="shared" si="13"/>
        <v>35569.181818181816</v>
      </c>
      <c r="D158" s="41">
        <f t="shared" si="14"/>
        <v>37934.692307692305</v>
      </c>
      <c r="E158" s="7">
        <f t="shared" si="15"/>
        <v>36751.93706293706</v>
      </c>
      <c r="G158" s="106" t="s">
        <v>2</v>
      </c>
      <c r="H158" s="102" t="s">
        <v>160</v>
      </c>
      <c r="I158" s="117"/>
    </row>
    <row r="159" spans="1:9" ht="12" thickBot="1">
      <c r="A159" s="6" t="s">
        <v>226</v>
      </c>
      <c r="B159" s="7">
        <v>38374</v>
      </c>
      <c r="C159" s="41">
        <f t="shared" si="13"/>
        <v>37237.818181818184</v>
      </c>
      <c r="D159" s="41">
        <f t="shared" si="14"/>
        <v>36620.153846153844</v>
      </c>
      <c r="E159" s="7">
        <f t="shared" si="15"/>
        <v>36928.98601398601</v>
      </c>
      <c r="G159" s="107"/>
      <c r="H159" s="104"/>
      <c r="I159" s="118"/>
    </row>
    <row r="160" spans="1:9" ht="11.25">
      <c r="A160" s="6" t="s">
        <v>227</v>
      </c>
      <c r="B160" s="7">
        <v>28002</v>
      </c>
      <c r="C160" s="41">
        <f t="shared" si="13"/>
        <v>39146.72727272727</v>
      </c>
      <c r="D160" s="41">
        <f t="shared" si="14"/>
        <v>35202.692307692305</v>
      </c>
      <c r="E160" s="7">
        <f t="shared" si="15"/>
        <v>37174.70979020979</v>
      </c>
      <c r="G160" s="6" t="s">
        <v>4</v>
      </c>
      <c r="H160" s="113">
        <f aca="true" t="shared" si="28" ref="H160:H165">SUM(I144:O144)/7</f>
        <v>0.22023824875119474</v>
      </c>
      <c r="I160" s="114"/>
    </row>
    <row r="161" spans="1:9" ht="11.25">
      <c r="A161" s="6" t="s">
        <v>228</v>
      </c>
      <c r="B161" s="7">
        <v>38842</v>
      </c>
      <c r="C161" s="41">
        <f t="shared" si="13"/>
        <v>38919.63636363636</v>
      </c>
      <c r="D161" s="41">
        <f t="shared" si="14"/>
        <v>35853.92307692308</v>
      </c>
      <c r="E161" s="7">
        <f t="shared" si="15"/>
        <v>37386.77972027972</v>
      </c>
      <c r="G161" s="6" t="s">
        <v>5</v>
      </c>
      <c r="H161" s="113">
        <f t="shared" si="28"/>
        <v>0.2901946845449513</v>
      </c>
      <c r="I161" s="114"/>
    </row>
    <row r="162" spans="1:9" ht="11.25">
      <c r="A162" s="6" t="s">
        <v>229</v>
      </c>
      <c r="B162" s="7">
        <v>76076</v>
      </c>
      <c r="C162" s="41">
        <f t="shared" si="13"/>
        <v>40106.818181818184</v>
      </c>
      <c r="D162" s="41">
        <f t="shared" si="14"/>
        <v>35102.153846153844</v>
      </c>
      <c r="E162" s="7">
        <f t="shared" si="15"/>
        <v>37604.48601398601</v>
      </c>
      <c r="G162" s="6" t="s">
        <v>6</v>
      </c>
      <c r="H162" s="113">
        <f t="shared" si="28"/>
        <v>0.44529371176346666</v>
      </c>
      <c r="I162" s="114"/>
    </row>
    <row r="163" spans="1:9" ht="11.25">
      <c r="A163" s="6" t="s">
        <v>230</v>
      </c>
      <c r="B163" s="7">
        <v>119170</v>
      </c>
      <c r="C163" s="41">
        <f t="shared" si="13"/>
        <v>39966.27272727273</v>
      </c>
      <c r="D163" s="41">
        <f t="shared" si="14"/>
        <v>35312.692307692305</v>
      </c>
      <c r="E163" s="7">
        <f t="shared" si="15"/>
        <v>37639.48251748252</v>
      </c>
      <c r="G163" s="6" t="s">
        <v>7</v>
      </c>
      <c r="H163" s="113">
        <f t="shared" si="28"/>
        <v>0.667505629559121</v>
      </c>
      <c r="I163" s="114"/>
    </row>
    <row r="164" spans="1:9" ht="11.25">
      <c r="A164" s="6" t="s">
        <v>231</v>
      </c>
      <c r="B164" s="7">
        <v>51345</v>
      </c>
      <c r="C164" s="41">
        <f t="shared" si="13"/>
        <v>39876.545454545456</v>
      </c>
      <c r="D164" s="41">
        <f t="shared" si="14"/>
        <v>36410.53846153846</v>
      </c>
      <c r="E164" s="7">
        <f t="shared" si="15"/>
        <v>38143.541958041955</v>
      </c>
      <c r="G164" s="6" t="s">
        <v>8</v>
      </c>
      <c r="H164" s="113">
        <f t="shared" si="28"/>
        <v>0.7349942671928816</v>
      </c>
      <c r="I164" s="114"/>
    </row>
    <row r="165" spans="1:9" ht="11.25">
      <c r="A165" s="6" t="s">
        <v>232</v>
      </c>
      <c r="B165" s="7">
        <v>33456</v>
      </c>
      <c r="C165" s="41">
        <f t="shared" si="13"/>
        <v>38488.545454545456</v>
      </c>
      <c r="D165" s="41">
        <f t="shared" si="14"/>
        <v>37133.61538461538</v>
      </c>
      <c r="E165" s="7">
        <f t="shared" si="15"/>
        <v>37811.08041958042</v>
      </c>
      <c r="G165" s="6" t="s">
        <v>9</v>
      </c>
      <c r="H165" s="113">
        <f t="shared" si="28"/>
        <v>0.9668625560428238</v>
      </c>
      <c r="I165" s="114"/>
    </row>
    <row r="166" spans="1:9" ht="11.25">
      <c r="A166" s="6" t="s">
        <v>233</v>
      </c>
      <c r="B166" s="7">
        <v>14563</v>
      </c>
      <c r="C166" s="41">
        <f t="shared" si="13"/>
        <v>37851</v>
      </c>
      <c r="D166" s="41">
        <f t="shared" si="14"/>
        <v>36559.230769230766</v>
      </c>
      <c r="E166" s="7">
        <f t="shared" si="15"/>
        <v>37205.11538461538</v>
      </c>
      <c r="G166" s="6" t="s">
        <v>10</v>
      </c>
      <c r="H166" s="113">
        <f aca="true" t="shared" si="29" ref="H166:H171">SUM(H150:N150)/7</f>
        <v>1.9013142401583731</v>
      </c>
      <c r="I166" s="114"/>
    </row>
    <row r="167" spans="1:9" ht="11.25">
      <c r="A167" s="6" t="s">
        <v>234</v>
      </c>
      <c r="B167" s="7">
        <v>20924</v>
      </c>
      <c r="C167" s="41">
        <f t="shared" si="13"/>
        <v>37129.63636363636</v>
      </c>
      <c r="D167" s="41">
        <f t="shared" si="14"/>
        <v>37307.153846153844</v>
      </c>
      <c r="E167" s="7">
        <f t="shared" si="15"/>
        <v>37218.3951048951</v>
      </c>
      <c r="G167" s="6" t="s">
        <v>11</v>
      </c>
      <c r="H167" s="113">
        <f t="shared" si="29"/>
        <v>3.3129747320142924</v>
      </c>
      <c r="I167" s="114"/>
    </row>
    <row r="168" spans="1:9" ht="11.25">
      <c r="A168" s="6" t="s">
        <v>235</v>
      </c>
      <c r="B168" s="7">
        <v>7288</v>
      </c>
      <c r="C168" s="41">
        <f t="shared" si="13"/>
        <v>33643.181818181816</v>
      </c>
      <c r="D168" s="41">
        <f t="shared" si="14"/>
        <v>38995.61538461538</v>
      </c>
      <c r="E168" s="7">
        <f t="shared" si="15"/>
        <v>36319.3986013986</v>
      </c>
      <c r="G168" s="6" t="s">
        <v>12</v>
      </c>
      <c r="H168" s="113">
        <f t="shared" si="29"/>
        <v>1.3621890536924093</v>
      </c>
      <c r="I168" s="114"/>
    </row>
    <row r="169" spans="1:9" ht="11.25">
      <c r="A169" s="6" t="s">
        <v>236</v>
      </c>
      <c r="B169" s="7">
        <v>10602</v>
      </c>
      <c r="C169" s="41">
        <f t="shared" si="13"/>
        <v>28336.090909090908</v>
      </c>
      <c r="D169" s="41">
        <f t="shared" si="14"/>
        <v>41562.92307692308</v>
      </c>
      <c r="E169" s="7">
        <f t="shared" si="15"/>
        <v>34949.506993006995</v>
      </c>
      <c r="G169" s="6" t="s">
        <v>13</v>
      </c>
      <c r="H169" s="113">
        <f t="shared" si="29"/>
        <v>0.8505982685556884</v>
      </c>
      <c r="I169" s="114"/>
    </row>
    <row r="170" spans="1:9" ht="11.25">
      <c r="A170" s="6" t="s">
        <v>237</v>
      </c>
      <c r="B170" s="7">
        <v>23106</v>
      </c>
      <c r="C170" s="41">
        <f t="shared" si="13"/>
        <v>33618.454545454544</v>
      </c>
      <c r="D170" s="41">
        <f t="shared" si="14"/>
        <v>36200.846153846156</v>
      </c>
      <c r="E170" s="7">
        <f t="shared" si="15"/>
        <v>34909.65034965035</v>
      </c>
      <c r="G170" s="6" t="s">
        <v>14</v>
      </c>
      <c r="H170" s="113">
        <f t="shared" si="29"/>
        <v>0.42871772900091637</v>
      </c>
      <c r="I170" s="114"/>
    </row>
    <row r="171" spans="1:9" ht="12" thickBot="1">
      <c r="A171" s="6" t="s">
        <v>238</v>
      </c>
      <c r="B171" s="7">
        <v>20989</v>
      </c>
      <c r="C171" s="41">
        <f t="shared" si="13"/>
        <v>35073.63636363636</v>
      </c>
      <c r="D171" s="41">
        <f t="shared" si="14"/>
        <v>34818.846153846156</v>
      </c>
      <c r="E171" s="7">
        <f t="shared" si="15"/>
        <v>34946.241258741255</v>
      </c>
      <c r="G171" s="8" t="s">
        <v>15</v>
      </c>
      <c r="H171" s="115">
        <f t="shared" si="29"/>
        <v>0.5221973029513326</v>
      </c>
      <c r="I171" s="116"/>
    </row>
    <row r="172" spans="1:5" ht="11.25">
      <c r="A172" s="6" t="s">
        <v>239</v>
      </c>
      <c r="B172" s="7">
        <v>30907</v>
      </c>
      <c r="C172" s="41">
        <f t="shared" si="13"/>
        <v>36784.181818181816</v>
      </c>
      <c r="D172" s="41">
        <f t="shared" si="14"/>
        <v>33541.92307692308</v>
      </c>
      <c r="E172" s="7">
        <f t="shared" si="15"/>
        <v>35163.05244755244</v>
      </c>
    </row>
    <row r="173" spans="1:5" ht="11.25">
      <c r="A173" s="6" t="s">
        <v>240</v>
      </c>
      <c r="B173" s="7">
        <v>37725</v>
      </c>
      <c r="C173" s="41">
        <f t="shared" si="13"/>
        <v>36414.36363636364</v>
      </c>
      <c r="D173" s="41">
        <f t="shared" si="14"/>
        <v>33772.07692307692</v>
      </c>
      <c r="E173" s="7">
        <f t="shared" si="15"/>
        <v>35093.22027972028</v>
      </c>
    </row>
    <row r="174" spans="1:5" ht="11.25">
      <c r="A174" s="6" t="s">
        <v>241</v>
      </c>
      <c r="B174" s="7">
        <v>60792</v>
      </c>
      <c r="C174" s="41">
        <f t="shared" si="13"/>
        <v>37347.72727272727</v>
      </c>
      <c r="D174" s="41">
        <f t="shared" si="14"/>
        <v>32777.61538461538</v>
      </c>
      <c r="E174" s="7">
        <f t="shared" si="15"/>
        <v>35062.67132867133</v>
      </c>
    </row>
    <row r="175" spans="1:5" ht="11.25">
      <c r="A175" s="6" t="s">
        <v>242</v>
      </c>
      <c r="B175" s="7">
        <v>109451</v>
      </c>
      <c r="C175" s="41">
        <f t="shared" si="13"/>
        <v>37110.818181818184</v>
      </c>
      <c r="D175" s="41">
        <f t="shared" si="14"/>
        <v>32985.07692307692</v>
      </c>
      <c r="E175" s="7">
        <f t="shared" si="15"/>
        <v>35047.94755244756</v>
      </c>
    </row>
    <row r="176" spans="1:5" ht="11.25">
      <c r="A176" s="6" t="s">
        <v>243</v>
      </c>
      <c r="B176" s="7">
        <v>49463</v>
      </c>
      <c r="C176" s="41">
        <f t="shared" si="13"/>
        <v>35918</v>
      </c>
      <c r="D176" s="41">
        <f t="shared" si="14"/>
        <v>33225.53846153846</v>
      </c>
      <c r="E176" s="7">
        <f t="shared" si="15"/>
        <v>34571.769230769234</v>
      </c>
    </row>
    <row r="177" spans="1:5" ht="11.25">
      <c r="A177" s="6" t="s">
        <v>244</v>
      </c>
      <c r="B177" s="7">
        <v>33379</v>
      </c>
      <c r="C177" s="41">
        <f aca="true" t="shared" si="30" ref="C177:C198">SUM(B172:B182)/11</f>
        <v>35257.90909090909</v>
      </c>
      <c r="D177" s="41">
        <f t="shared" si="14"/>
        <v>34091.46153846154</v>
      </c>
      <c r="E177" s="7">
        <f t="shared" si="15"/>
        <v>34674.68531468531</v>
      </c>
    </row>
    <row r="178" spans="1:5" ht="11.25">
      <c r="A178" s="6" t="s">
        <v>245</v>
      </c>
      <c r="B178" s="7">
        <v>16856</v>
      </c>
      <c r="C178" s="41">
        <f t="shared" si="30"/>
        <v>35572.09090909091</v>
      </c>
      <c r="D178" s="41">
        <f aca="true" t="shared" si="31" ref="D178:D197">SUM(B172:B184)/13</f>
        <v>35244.153846153844</v>
      </c>
      <c r="E178" s="7">
        <f aca="true" t="shared" si="32" ref="E178:E197">SUM(C178:D178)/2</f>
        <v>35408.12237762238</v>
      </c>
    </row>
    <row r="179" spans="1:5" ht="11.25">
      <c r="A179" s="6" t="s">
        <v>246</v>
      </c>
      <c r="B179" s="7">
        <v>17555</v>
      </c>
      <c r="C179" s="41">
        <f t="shared" si="30"/>
        <v>35412.90909090909</v>
      </c>
      <c r="D179" s="41">
        <f t="shared" si="31"/>
        <v>35997.153846153844</v>
      </c>
      <c r="E179" s="7">
        <f t="shared" si="32"/>
        <v>35705.031468531466</v>
      </c>
    </row>
    <row r="180" spans="1:5" ht="11.25">
      <c r="A180" s="6" t="s">
        <v>247</v>
      </c>
      <c r="B180" s="7">
        <v>7996</v>
      </c>
      <c r="C180" s="41">
        <f t="shared" si="30"/>
        <v>33586</v>
      </c>
      <c r="D180" s="41">
        <f t="shared" si="31"/>
        <v>38260.692307692305</v>
      </c>
      <c r="E180" s="7">
        <f t="shared" si="32"/>
        <v>35923.346153846156</v>
      </c>
    </row>
    <row r="181" spans="1:5" ht="11.25">
      <c r="A181" s="6" t="s">
        <v>248</v>
      </c>
      <c r="B181" s="7">
        <v>9985</v>
      </c>
      <c r="C181" s="41">
        <f t="shared" si="30"/>
        <v>29740.545454545456</v>
      </c>
      <c r="D181" s="41">
        <f t="shared" si="31"/>
        <v>42239.307692307695</v>
      </c>
      <c r="E181" s="7">
        <f t="shared" si="32"/>
        <v>35989.92657342658</v>
      </c>
    </row>
    <row r="182" spans="1:5" ht="11.25">
      <c r="A182" s="6" t="s">
        <v>249</v>
      </c>
      <c r="B182" s="7">
        <v>13728</v>
      </c>
      <c r="C182" s="41">
        <f t="shared" si="30"/>
        <v>35472.454545454544</v>
      </c>
      <c r="D182" s="41">
        <f t="shared" si="31"/>
        <v>37388.53846153846</v>
      </c>
      <c r="E182" s="7">
        <f t="shared" si="32"/>
        <v>36430.4965034965</v>
      </c>
    </row>
    <row r="183" spans="1:5" ht="11.25">
      <c r="A183" s="6" t="s">
        <v>250</v>
      </c>
      <c r="B183" s="7">
        <v>34363</v>
      </c>
      <c r="C183" s="41">
        <f t="shared" si="30"/>
        <v>36655.36363636364</v>
      </c>
      <c r="D183" s="41">
        <f t="shared" si="31"/>
        <v>35702.46153846154</v>
      </c>
      <c r="E183" s="7">
        <f t="shared" si="32"/>
        <v>36178.91258741259</v>
      </c>
    </row>
    <row r="184" spans="1:5" ht="11.25">
      <c r="A184" s="6" t="s">
        <v>251</v>
      </c>
      <c r="B184" s="7">
        <v>35974</v>
      </c>
      <c r="C184" s="41">
        <f t="shared" si="30"/>
        <v>37627</v>
      </c>
      <c r="D184" s="41">
        <f t="shared" si="31"/>
        <v>34178.230769230766</v>
      </c>
      <c r="E184" s="7">
        <f t="shared" si="32"/>
        <v>35902.61538461538</v>
      </c>
    </row>
    <row r="185" spans="1:5" ht="11.25">
      <c r="A185" s="6" t="s">
        <v>252</v>
      </c>
      <c r="B185" s="7">
        <v>40696</v>
      </c>
      <c r="C185" s="41">
        <f t="shared" si="30"/>
        <v>37264.181818181816</v>
      </c>
      <c r="D185" s="41">
        <f t="shared" si="31"/>
        <v>34199.92307692308</v>
      </c>
      <c r="E185" s="7">
        <f t="shared" si="32"/>
        <v>35732.05244755244</v>
      </c>
    </row>
    <row r="186" spans="1:5" ht="11.25">
      <c r="A186" s="6" t="s">
        <v>253</v>
      </c>
      <c r="B186" s="7">
        <v>67151</v>
      </c>
      <c r="C186" s="41">
        <f t="shared" si="30"/>
        <v>38095.27272727273</v>
      </c>
      <c r="D186" s="41">
        <f t="shared" si="31"/>
        <v>33316.692307692305</v>
      </c>
      <c r="E186" s="7">
        <f t="shared" si="32"/>
        <v>35705.98251748252</v>
      </c>
    </row>
    <row r="187" spans="1:5" ht="11.25">
      <c r="A187" s="6" t="s">
        <v>254</v>
      </c>
      <c r="B187" s="7">
        <v>112514</v>
      </c>
      <c r="C187" s="41">
        <f t="shared" si="30"/>
        <v>37739.63636363636</v>
      </c>
      <c r="D187" s="41">
        <f t="shared" si="31"/>
        <v>33333.769230769234</v>
      </c>
      <c r="E187" s="7">
        <f t="shared" si="32"/>
        <v>35536.7027972028</v>
      </c>
    </row>
    <row r="188" spans="1:5" ht="11.25">
      <c r="A188" s="6" t="s">
        <v>255</v>
      </c>
      <c r="B188" s="7">
        <v>46391</v>
      </c>
      <c r="C188" s="41">
        <f t="shared" si="30"/>
        <v>37238.72727272727</v>
      </c>
      <c r="D188" s="41">
        <f t="shared" si="31"/>
        <v>32726.615384615383</v>
      </c>
      <c r="E188" s="7">
        <f t="shared" si="32"/>
        <v>34982.67132867133</v>
      </c>
    </row>
    <row r="189" spans="1:5" ht="11.25">
      <c r="A189" s="6" t="s">
        <v>256</v>
      </c>
      <c r="B189" s="7">
        <v>27544</v>
      </c>
      <c r="C189" s="41">
        <f t="shared" si="30"/>
        <v>34305</v>
      </c>
      <c r="D189" s="41">
        <f t="shared" si="31"/>
        <v>31670.615384615383</v>
      </c>
      <c r="E189" s="7">
        <f t="shared" si="32"/>
        <v>32987.80769230769</v>
      </c>
    </row>
    <row r="190" spans="1:5" ht="11.25">
      <c r="A190" s="6" t="s">
        <v>257</v>
      </c>
      <c r="B190" s="7">
        <v>13564</v>
      </c>
      <c r="C190" s="41">
        <f t="shared" si="30"/>
        <v>31034.636363636364</v>
      </c>
      <c r="D190" s="41">
        <f t="shared" si="31"/>
        <v>29044.23076923077</v>
      </c>
      <c r="E190" s="7">
        <f t="shared" si="32"/>
        <v>30039.433566433567</v>
      </c>
    </row>
    <row r="191" spans="1:5" ht="11.25">
      <c r="A191" s="6" t="s">
        <v>258</v>
      </c>
      <c r="B191" s="7">
        <v>17138</v>
      </c>
      <c r="C191" s="41">
        <f t="shared" si="30"/>
        <v>27355</v>
      </c>
      <c r="D191" s="41">
        <f t="shared" si="31"/>
        <v>26863.076923076922</v>
      </c>
      <c r="E191" s="7">
        <f t="shared" si="32"/>
        <v>27109.03846153846</v>
      </c>
    </row>
    <row r="192" spans="1:5" ht="11.25">
      <c r="A192" s="6" t="s">
        <v>259</v>
      </c>
      <c r="B192" s="7">
        <v>6073</v>
      </c>
      <c r="C192" s="41">
        <f t="shared" si="30"/>
        <v>21943</v>
      </c>
      <c r="D192" s="41">
        <f t="shared" si="31"/>
        <v>26894.53846153846</v>
      </c>
      <c r="E192" s="7">
        <f t="shared" si="32"/>
        <v>24418.76923076923</v>
      </c>
    </row>
    <row r="193" spans="1:5" ht="11.25">
      <c r="A193" s="6" t="s">
        <v>270</v>
      </c>
      <c r="B193" s="7">
        <v>8218</v>
      </c>
      <c r="C193" s="41">
        <f t="shared" si="30"/>
        <v>15451.272727272728</v>
      </c>
      <c r="D193" s="41">
        <f t="shared" si="31"/>
        <v>27729.69230769231</v>
      </c>
      <c r="E193" s="7">
        <f t="shared" si="32"/>
        <v>21590.482517482516</v>
      </c>
    </row>
    <row r="194" spans="1:5" ht="11.25">
      <c r="A194" s="6" t="s">
        <v>260</v>
      </c>
      <c r="B194" s="7">
        <v>2092</v>
      </c>
      <c r="C194" s="41">
        <f t="shared" si="30"/>
        <v>18325.545454545456</v>
      </c>
      <c r="D194" s="41">
        <f t="shared" si="31"/>
        <v>20847.30769230769</v>
      </c>
      <c r="E194" s="7">
        <f t="shared" si="32"/>
        <v>19586.426573426572</v>
      </c>
    </row>
    <row r="195" spans="1:5" ht="11.25">
      <c r="A195" s="6" t="s">
        <v>261</v>
      </c>
      <c r="B195" s="90" t="s">
        <v>271</v>
      </c>
      <c r="C195" s="41">
        <f t="shared" si="30"/>
        <v>17916.363636363636</v>
      </c>
      <c r="D195" s="41">
        <f t="shared" si="31"/>
        <v>18118.923076923078</v>
      </c>
      <c r="E195" s="7">
        <f t="shared" si="32"/>
        <v>18017.643356643355</v>
      </c>
    </row>
    <row r="196" spans="1:5" ht="11.25">
      <c r="A196" s="6" t="s">
        <v>262</v>
      </c>
      <c r="B196" s="7">
        <v>220</v>
      </c>
      <c r="C196" s="41">
        <f t="shared" si="30"/>
        <v>17676.18181818182</v>
      </c>
      <c r="D196" s="41">
        <f t="shared" si="31"/>
        <v>16176.538461538461</v>
      </c>
      <c r="E196" s="7">
        <f t="shared" si="32"/>
        <v>16926.36013986014</v>
      </c>
    </row>
    <row r="197" spans="1:5" ht="11.25">
      <c r="A197" s="6" t="s">
        <v>263</v>
      </c>
      <c r="B197" s="7">
        <v>7619</v>
      </c>
      <c r="C197" s="41">
        <f t="shared" si="30"/>
        <v>16326.636363636364</v>
      </c>
      <c r="D197" s="41">
        <f t="shared" si="31"/>
        <v>15327.846153846154</v>
      </c>
      <c r="E197" s="7">
        <f t="shared" si="32"/>
        <v>15827.241258741258</v>
      </c>
    </row>
    <row r="198" spans="1:5" ht="11.25">
      <c r="A198" s="6" t="s">
        <v>264</v>
      </c>
      <c r="B198" s="7">
        <v>41105</v>
      </c>
      <c r="C198" s="41">
        <f t="shared" si="30"/>
        <v>16004.636363636364</v>
      </c>
      <c r="D198" s="41"/>
      <c r="E198" s="7"/>
    </row>
    <row r="199" spans="1:5" ht="11.25">
      <c r="A199" s="6" t="s">
        <v>265</v>
      </c>
      <c r="B199" s="7">
        <v>78008</v>
      </c>
      <c r="C199" s="41"/>
      <c r="D199" s="41"/>
      <c r="E199" s="7"/>
    </row>
    <row r="200" spans="1:5" ht="11.25">
      <c r="A200" s="6" t="s">
        <v>266</v>
      </c>
      <c r="B200" s="7">
        <v>23043</v>
      </c>
      <c r="C200" s="41"/>
      <c r="D200" s="41"/>
      <c r="E200" s="7"/>
    </row>
    <row r="201" spans="1:5" ht="11.25">
      <c r="A201" s="6" t="s">
        <v>267</v>
      </c>
      <c r="B201" s="7">
        <v>10922</v>
      </c>
      <c r="C201" s="41"/>
      <c r="D201" s="41"/>
      <c r="E201" s="7"/>
    </row>
    <row r="202" spans="1:5" ht="11.25">
      <c r="A202" s="6" t="s">
        <v>268</v>
      </c>
      <c r="B202" s="7">
        <v>2293</v>
      </c>
      <c r="C202" s="41"/>
      <c r="D202" s="41"/>
      <c r="E202" s="7"/>
    </row>
    <row r="203" spans="1:5" ht="12" thickBot="1">
      <c r="A203" s="8" t="s">
        <v>269</v>
      </c>
      <c r="B203" s="10">
        <v>2531</v>
      </c>
      <c r="C203" s="17"/>
      <c r="D203" s="17"/>
      <c r="E203" s="10"/>
    </row>
    <row r="204" ht="11.25">
      <c r="B204" s="14"/>
    </row>
    <row r="205" ht="11.25">
      <c r="B205" s="41"/>
    </row>
    <row r="206" ht="11.25">
      <c r="B206" s="41"/>
    </row>
    <row r="207" ht="11.25">
      <c r="B207" s="88"/>
    </row>
    <row r="208" ht="11.25">
      <c r="B208" s="41"/>
    </row>
    <row r="209" ht="11.25">
      <c r="B209" s="41"/>
    </row>
    <row r="210" ht="11.25">
      <c r="B210" s="41"/>
    </row>
    <row r="211" ht="11.25">
      <c r="B211" s="41"/>
    </row>
    <row r="212" ht="11.25">
      <c r="B212" s="41"/>
    </row>
    <row r="213" ht="11.25">
      <c r="B213" s="41"/>
    </row>
    <row r="214" ht="11.25">
      <c r="B214" s="41"/>
    </row>
    <row r="215" ht="11.25">
      <c r="B215" s="41"/>
    </row>
  </sheetData>
  <sheetProtection/>
  <mergeCells count="28">
    <mergeCell ref="H69:I69"/>
    <mergeCell ref="H70:I70"/>
    <mergeCell ref="H65:I65"/>
    <mergeCell ref="H66:I66"/>
    <mergeCell ref="H67:I67"/>
    <mergeCell ref="H68:I68"/>
    <mergeCell ref="H61:I61"/>
    <mergeCell ref="H62:I62"/>
    <mergeCell ref="H63:I63"/>
    <mergeCell ref="H64:I64"/>
    <mergeCell ref="H57:I58"/>
    <mergeCell ref="G57:G58"/>
    <mergeCell ref="H59:I59"/>
    <mergeCell ref="H60:I60"/>
    <mergeCell ref="G158:G159"/>
    <mergeCell ref="H158:I159"/>
    <mergeCell ref="H160:I160"/>
    <mergeCell ref="H161:I161"/>
    <mergeCell ref="H162:I162"/>
    <mergeCell ref="H163:I163"/>
    <mergeCell ref="H170:I170"/>
    <mergeCell ref="H171:I171"/>
    <mergeCell ref="H164:I164"/>
    <mergeCell ref="H165:I165"/>
    <mergeCell ref="H166:I166"/>
    <mergeCell ref="H167:I167"/>
    <mergeCell ref="H168:I168"/>
    <mergeCell ref="H169:I169"/>
  </mergeCells>
  <printOptions/>
  <pageMargins left="0.75" right="0.75" top="1" bottom="1" header="0" footer="0"/>
  <pageSetup horizontalDpi="600" verticalDpi="600" orientation="portrait" paperSize="9" r:id="rId1"/>
  <ignoredErrors>
    <ignoredError sqref="O14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Galego Estatística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ige</dc:creator>
  <cp:keywords/>
  <dc:description/>
  <cp:lastModifiedBy>Óscar Carreira Valois</cp:lastModifiedBy>
  <cp:lastPrinted>2017-09-13T11:12:55Z</cp:lastPrinted>
  <dcterms:created xsi:type="dcterms:W3CDTF">2006-07-31T11:08:22Z</dcterms:created>
  <dcterms:modified xsi:type="dcterms:W3CDTF">2021-06-02T13:53:20Z</dcterms:modified>
  <cp:category/>
  <cp:version/>
  <cp:contentType/>
  <cp:contentStatus/>
</cp:coreProperties>
</file>