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7020" windowHeight="5475" activeTab="1"/>
  </bookViews>
  <sheets>
    <sheet name="graficos" sheetId="1" r:id="rId1"/>
    <sheet name="datos" sheetId="2" r:id="rId2"/>
    <sheet name="autocorrelaciones" sheetId="3" r:id="rId3"/>
    <sheet name="tendencia_axusteanalítico" sheetId="4" r:id="rId4"/>
    <sheet name="tendencia_mediasmóbeis" sheetId="5" r:id="rId5"/>
    <sheet name="estacionalidad_Metodorelacios" sheetId="6" r:id="rId6"/>
    <sheet name="estacionalidad_mediasmóbiles" sheetId="7" r:id="rId7"/>
  </sheets>
  <definedNames>
    <definedName name="_xlfn.STDEV.P" hidden="1">#NAME?</definedName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<sst xmlns="http://schemas.openxmlformats.org/spreadsheetml/2006/main" count="162" uniqueCount="81">
  <si>
    <t>ene</t>
  </si>
  <si>
    <t>feb</t>
  </si>
  <si>
    <t>mar</t>
  </si>
  <si>
    <t>abril</t>
  </si>
  <si>
    <t>maio</t>
  </si>
  <si>
    <t>xuño</t>
  </si>
  <si>
    <t>xullo</t>
  </si>
  <si>
    <t>agosto</t>
  </si>
  <si>
    <t>set</t>
  </si>
  <si>
    <t>oct</t>
  </si>
  <si>
    <t>nov</t>
  </si>
  <si>
    <t>dec</t>
  </si>
  <si>
    <t>Paro</t>
  </si>
  <si>
    <t>Período</t>
  </si>
  <si>
    <t>MEDIA MOVIL_3</t>
  </si>
  <si>
    <t>año</t>
  </si>
  <si>
    <t>X^2</t>
  </si>
  <si>
    <t>(Xi-Med)(Xi+1-Med)</t>
  </si>
  <si>
    <t>(Xi-Med)(Xi+2-Med)</t>
  </si>
  <si>
    <t>Columna1</t>
  </si>
  <si>
    <t>Media</t>
  </si>
  <si>
    <t>Desviación estándar</t>
  </si>
  <si>
    <t>Varianza de la muestra</t>
  </si>
  <si>
    <t>Rango</t>
  </si>
  <si>
    <t>Mínimo</t>
  </si>
  <si>
    <t>Máximo</t>
  </si>
  <si>
    <t>Cuenta</t>
  </si>
  <si>
    <t>r1</t>
  </si>
  <si>
    <t>r2</t>
  </si>
  <si>
    <t>r3</t>
  </si>
  <si>
    <t>r4</t>
  </si>
  <si>
    <t>r5</t>
  </si>
  <si>
    <t>r6</t>
  </si>
  <si>
    <t xml:space="preserve">r7 </t>
  </si>
  <si>
    <t>t</t>
  </si>
  <si>
    <t>t2</t>
  </si>
  <si>
    <t>t3</t>
  </si>
  <si>
    <t>t4</t>
  </si>
  <si>
    <t>ut</t>
  </si>
  <si>
    <t>tut</t>
  </si>
  <si>
    <t>t2*ut</t>
  </si>
  <si>
    <t>t3*ut</t>
  </si>
  <si>
    <t>Sumas</t>
  </si>
  <si>
    <t>Medias anuais</t>
  </si>
  <si>
    <t>Media mensual corrixida</t>
  </si>
  <si>
    <t>dato</t>
  </si>
  <si>
    <t>mes</t>
  </si>
  <si>
    <t>ano</t>
  </si>
  <si>
    <t>Autocorrelacións</t>
  </si>
  <si>
    <t>(Xi-Med)(Xi+3-Med)</t>
  </si>
  <si>
    <t>(Xi-Med)(Xi+4-Med)</t>
  </si>
  <si>
    <t>(Xi-Med)(Xi+5-Med)</t>
  </si>
  <si>
    <t>(Xi-Med)(Xi+6-Med)</t>
  </si>
  <si>
    <t>(Xi-Med)(Xi+7-Med)</t>
  </si>
  <si>
    <t>Suma do paro mensual</t>
  </si>
  <si>
    <t>Paro medio anual</t>
  </si>
  <si>
    <t>s2</t>
  </si>
  <si>
    <t>gamma(1)</t>
  </si>
  <si>
    <t>gamma(2)</t>
  </si>
  <si>
    <t>gamma(3)</t>
  </si>
  <si>
    <t>gamma(4)</t>
  </si>
  <si>
    <t>gamma(5)</t>
  </si>
  <si>
    <t>gamma(6)</t>
  </si>
  <si>
    <t>gamma(7)</t>
  </si>
  <si>
    <t>Axuste parabólico . Matrices</t>
  </si>
  <si>
    <t>A</t>
  </si>
  <si>
    <t>B</t>
  </si>
  <si>
    <t>A-1</t>
  </si>
  <si>
    <t>A-1*B</t>
  </si>
  <si>
    <t>Medias mensuales</t>
  </si>
  <si>
    <t>Axuste da recta polo método dos mínimos cadrados</t>
  </si>
  <si>
    <t>Compontente estacional</t>
  </si>
  <si>
    <t>j</t>
  </si>
  <si>
    <t>Medias móbeis p=12</t>
  </si>
  <si>
    <t>Compoñente extraestacional (Eij)</t>
  </si>
  <si>
    <t>Serie orixinal (xij)</t>
  </si>
  <si>
    <t>xij/Eij</t>
  </si>
  <si>
    <t>Compoñentes estacionais</t>
  </si>
  <si>
    <t>indice_anual</t>
  </si>
  <si>
    <t>media móvil (p=3)</t>
  </si>
  <si>
    <t>f(t)=-326,69*t2+1315939,68*t-132495430,5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</si>
</sst>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yyyy/mm"/>
    <numFmt numFmtId="189" formatCode="mm/yyyy"/>
    <numFmt numFmtId="190" formatCode="0.0000000000"/>
    <numFmt numFmtId="191" formatCode="0.000000000"/>
    <numFmt numFmtId="192" formatCode="0.00000000"/>
    <numFmt numFmtId="193" formatCode="0.0000000"/>
    <numFmt numFmtId="194" formatCode="yyyy"/>
    <numFmt numFmtId="195" formatCode="#,##0.00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b/>
      <sz val="9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5"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80" fontId="0" fillId="0" borderId="16" xfId="0" applyNumberFormat="1" applyBorder="1" applyAlignment="1">
      <alignment/>
    </xf>
    <xf numFmtId="180" fontId="1" fillId="0" borderId="10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" fontId="6" fillId="0" borderId="17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80" fontId="0" fillId="0" borderId="10" xfId="0" applyNumberFormat="1" applyBorder="1" applyAlignment="1">
      <alignment/>
    </xf>
    <xf numFmtId="2" fontId="0" fillId="0" borderId="20" xfId="0" applyNumberFormat="1" applyBorder="1" applyAlignment="1">
      <alignment wrapText="1"/>
    </xf>
    <xf numFmtId="2" fontId="0" fillId="0" borderId="21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0" fillId="0" borderId="12" xfId="0" applyFill="1" applyBorder="1" applyAlignment="1">
      <alignment/>
    </xf>
    <xf numFmtId="1" fontId="0" fillId="0" borderId="18" xfId="0" applyNumberFormat="1" applyBorder="1" applyAlignment="1">
      <alignment/>
    </xf>
    <xf numFmtId="1" fontId="0" fillId="0" borderId="13" xfId="0" applyNumberFormat="1" applyBorder="1" applyAlignment="1">
      <alignment/>
    </xf>
    <xf numFmtId="3" fontId="6" fillId="0" borderId="14" xfId="0" applyNumberFormat="1" applyFont="1" applyFill="1" applyBorder="1" applyAlignment="1">
      <alignment/>
    </xf>
    <xf numFmtId="195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4" fontId="0" fillId="0" borderId="15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703572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rexistrado anual en Galicia. Axuste cun polinomio de orden 3</a:t>
            </a:r>
          </a:p>
        </c:rich>
      </c:tx>
      <c:layout>
        <c:manualLayout>
          <c:xMode val="factor"/>
          <c:yMode val="factor"/>
          <c:x val="-0.01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15"/>
          <c:w val="0.91375"/>
          <c:h val="0.8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70357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703572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cat>
            <c:numRef>
              <c:f>tendencia_axusteanalítico!$D$2:$D$25</c:f>
              <c:num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tendencia_axusteanalítico!$F$2:$F$25</c:f>
              <c:numCache>
                <c:ptCount val="24"/>
                <c:pt idx="0">
                  <c:v>169455.16666666666</c:v>
                </c:pt>
                <c:pt idx="1">
                  <c:v>156541.41666666666</c:v>
                </c:pt>
                <c:pt idx="2">
                  <c:v>139077.91666666666</c:v>
                </c:pt>
                <c:pt idx="3">
                  <c:v>135334.66666666666</c:v>
                </c:pt>
                <c:pt idx="4">
                  <c:v>132038.08333333334</c:v>
                </c:pt>
                <c:pt idx="5">
                  <c:v>140456.66666666666</c:v>
                </c:pt>
                <c:pt idx="6">
                  <c:v>145979.41666666666</c:v>
                </c:pt>
                <c:pt idx="7">
                  <c:v>147423.25</c:v>
                </c:pt>
                <c:pt idx="8">
                  <c:v>161719.75</c:v>
                </c:pt>
                <c:pt idx="9">
                  <c:v>161275.58333333334</c:v>
                </c:pt>
                <c:pt idx="10">
                  <c:v>150546.25</c:v>
                </c:pt>
                <c:pt idx="11">
                  <c:v>162511.75</c:v>
                </c:pt>
                <c:pt idx="12">
                  <c:v>206245.41666666666</c:v>
                </c:pt>
                <c:pt idx="13">
                  <c:v>226236.66666666666</c:v>
                </c:pt>
                <c:pt idx="14">
                  <c:v>241323.41666666666</c:v>
                </c:pt>
                <c:pt idx="15">
                  <c:v>270515.1666666667</c:v>
                </c:pt>
                <c:pt idx="16">
                  <c:v>276006.6666666667</c:v>
                </c:pt>
                <c:pt idx="17">
                  <c:v>256960.33333333334</c:v>
                </c:pt>
                <c:pt idx="18">
                  <c:v>233449.16666666666</c:v>
                </c:pt>
                <c:pt idx="19">
                  <c:v>212557.91666666666</c:v>
                </c:pt>
                <c:pt idx="20">
                  <c:v>194427.83333333334</c:v>
                </c:pt>
                <c:pt idx="21">
                  <c:v>174651</c:v>
                </c:pt>
                <c:pt idx="22">
                  <c:v>163219.08333333334</c:v>
                </c:pt>
                <c:pt idx="23">
                  <c:v>180252.66666666666</c:v>
                </c:pt>
              </c:numCache>
            </c:numRef>
          </c:val>
          <c:smooth val="0"/>
        </c:ser>
        <c:marker val="1"/>
        <c:axId val="20813923"/>
        <c:axId val="66732856"/>
      </c:lineChart>
      <c:catAx>
        <c:axId val="20813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Ano/mes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2856"/>
        <c:crosses val="autoZero"/>
        <c:auto val="1"/>
        <c:lblOffset val="100"/>
        <c:tickLblSkip val="2"/>
        <c:noMultiLvlLbl val="0"/>
      </c:catAx>
      <c:valAx>
        <c:axId val="66732856"/>
        <c:scaling>
          <c:orientation val="minMax"/>
          <c:min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Parados rexistrados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13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2D7E3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525"/>
          <c:y val="0.137"/>
          <c:w val="0.9495"/>
          <c:h val="0.83175"/>
        </c:manualLayout>
      </c:layout>
      <c:lineChart>
        <c:grouping val="standard"/>
        <c:varyColors val="0"/>
        <c:ser>
          <c:idx val="1"/>
          <c:order val="0"/>
          <c:tx>
            <c:strRef>
              <c:f>autocorrelaciones!$G$1</c:f>
              <c:strCache>
                <c:ptCount val="1"/>
                <c:pt idx="0">
                  <c:v>Paro medio anual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autocorrelaciones!$E$2:$E$25</c:f>
              <c:numCache/>
            </c:numRef>
          </c:cat>
          <c:val>
            <c:numRef>
              <c:f>autocorrelaciones!$G$2:$G$25</c:f>
              <c:numCache/>
            </c:numRef>
          </c:val>
          <c:smooth val="0"/>
        </c:ser>
        <c:marker val="1"/>
        <c:axId val="23002569"/>
        <c:axId val="63094726"/>
      </c:lineChart>
      <c:catAx>
        <c:axId val="2300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4726"/>
        <c:crosses val="autoZero"/>
        <c:auto val="1"/>
        <c:lblOffset val="100"/>
        <c:tickLblSkip val="2"/>
        <c:noMultiLvlLbl val="0"/>
      </c:catAx>
      <c:valAx>
        <c:axId val="63094726"/>
        <c:scaling>
          <c:orientation val="minMax"/>
          <c:min val="10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02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rexistrado anual en Galicia. Axuste parabólico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42"/>
          <c:w val="0.894"/>
          <c:h val="0.76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70357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703572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tendencia_axusteanalítico!$D$2:$D$25</c:f>
              <c:numCache/>
            </c:numRef>
          </c:cat>
          <c:val>
            <c:numRef>
              <c:f>tendencia_axusteanalítico!$F$2:$F$25</c:f>
              <c:numCache/>
            </c:numRef>
          </c:val>
          <c:smooth val="0"/>
        </c:ser>
        <c:marker val="1"/>
        <c:axId val="17807727"/>
        <c:axId val="46662036"/>
      </c:lineChart>
      <c:catAx>
        <c:axId val="1780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62036"/>
        <c:crosses val="autoZero"/>
        <c:auto val="1"/>
        <c:lblOffset val="100"/>
        <c:tickLblSkip val="2"/>
        <c:noMultiLvlLbl val="0"/>
      </c:catAx>
      <c:valAx>
        <c:axId val="46662036"/>
        <c:scaling>
          <c:orientation val="minMax"/>
          <c:min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Parados rexistrados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7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rexistrado anual en Galicia. Axuste cun polinomio de orden 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415"/>
          <c:w val="0.91"/>
          <c:h val="0.76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70357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703572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cat>
            <c:numRef>
              <c:f>tendencia_axusteanalítico!$D$2:$D$25</c:f>
              <c:numCache/>
            </c:numRef>
          </c:cat>
          <c:val>
            <c:numRef>
              <c:f>tendencia_axusteanalítico!$F$2:$F$25</c:f>
              <c:numCache/>
            </c:numRef>
          </c:val>
          <c:smooth val="0"/>
        </c:ser>
        <c:marker val="1"/>
        <c:axId val="11021765"/>
        <c:axId val="51195730"/>
      </c:lineChart>
      <c:catAx>
        <c:axId val="11021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Ano/mes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95730"/>
        <c:crosses val="autoZero"/>
        <c:auto val="1"/>
        <c:lblOffset val="100"/>
        <c:tickLblSkip val="2"/>
        <c:noMultiLvlLbl val="0"/>
      </c:catAx>
      <c:valAx>
        <c:axId val="51195730"/>
        <c:scaling>
          <c:orientation val="minMax"/>
          <c:min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Parados rexistrados</a:t>
                </a:r>
              </a:p>
            </c:rich>
          </c:tx>
          <c:layout>
            <c:manualLayout>
              <c:xMode val="factor"/>
              <c:yMode val="factor"/>
              <c:x val="-0.02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21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rexistrado anual. Axuste da tendencia por medias móbeis</a:t>
            </a:r>
          </a:p>
        </c:rich>
      </c:tx>
      <c:layout>
        <c:manualLayout>
          <c:xMode val="factor"/>
          <c:yMode val="factor"/>
          <c:x val="-0.02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7775"/>
          <c:w val="0.94975"/>
          <c:h val="0.792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703572"/>
                </a:solidFill>
              </a:ln>
            </c:spPr>
          </c:marker>
          <c:cat>
            <c:numRef>
              <c:f>tendencia_mediasmóbeis!$D$2:$D$25</c:f>
              <c:numCache/>
            </c:numRef>
          </c:cat>
          <c:val>
            <c:numRef>
              <c:f>tendencia_mediasmóbeis!$F$2:$F$25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70357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tendencia_mediasmóbeis!$D$2:$D$25</c:f>
              <c:numCache/>
            </c:numRef>
          </c:cat>
          <c:val>
            <c:numRef>
              <c:f>tendencia_mediasmóbeis!$G$2:$G$25</c:f>
              <c:numCache/>
            </c:numRef>
          </c:val>
          <c:smooth val="0"/>
        </c:ser>
        <c:marker val="1"/>
        <c:axId val="8281163"/>
        <c:axId val="38827136"/>
      </c:lineChart>
      <c:catAx>
        <c:axId val="828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7136"/>
        <c:crosses val="autoZero"/>
        <c:auto val="1"/>
        <c:lblOffset val="100"/>
        <c:tickLblSkip val="2"/>
        <c:noMultiLvlLbl val="0"/>
      </c:catAx>
      <c:valAx>
        <c:axId val="3882713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1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775"/>
          <c:w val="0.9545"/>
          <c:h val="0.92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70357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estacionalidad_Metodorelacios!$D$44:$D$55</c:f>
              <c:strCache/>
            </c:strRef>
          </c:cat>
          <c:val>
            <c:numRef>
              <c:f>estacionalidad_Metodorelacios!$H$44:$H$55</c:f>
              <c:numCache/>
            </c:numRef>
          </c:val>
          <c:smooth val="0"/>
        </c:ser>
        <c:marker val="1"/>
        <c:axId val="52245121"/>
        <c:axId val="38713502"/>
      </c:lineChart>
      <c:catAx>
        <c:axId val="5224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13502"/>
        <c:crosses val="autoZero"/>
        <c:auto val="1"/>
        <c:lblOffset val="100"/>
        <c:tickLblSkip val="1"/>
        <c:noMultiLvlLbl val="0"/>
      </c:catAx>
      <c:valAx>
        <c:axId val="38713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4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5"/>
          <c:w val="0.83375"/>
          <c:h val="0.94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70357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estacionalidad_mediasmóbiles!$I$89:$T$89</c:f>
              <c:numCache/>
            </c:numRef>
          </c:val>
          <c:smooth val="0"/>
        </c:ser>
        <c:marker val="1"/>
        <c:axId val="48949735"/>
        <c:axId val="10256172"/>
      </c:lineChart>
      <c:catAx>
        <c:axId val="4894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56172"/>
        <c:crosses val="autoZero"/>
        <c:auto val="1"/>
        <c:lblOffset val="100"/>
        <c:tickLblSkip val="1"/>
        <c:noMultiLvlLbl val="0"/>
      </c:catAx>
      <c:valAx>
        <c:axId val="10256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9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rexistrado anual en Galicia. Axuste parabólico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385"/>
          <c:w val="0.89225"/>
          <c:h val="0.76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70357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703572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tendencia_axusteanalítico!$D$2:$D$25</c:f>
              <c:num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tendencia_axusteanalítico!$F$2:$F$25</c:f>
              <c:numCache>
                <c:ptCount val="24"/>
                <c:pt idx="0">
                  <c:v>169455.16666666666</c:v>
                </c:pt>
                <c:pt idx="1">
                  <c:v>156541.41666666666</c:v>
                </c:pt>
                <c:pt idx="2">
                  <c:v>139077.91666666666</c:v>
                </c:pt>
                <c:pt idx="3">
                  <c:v>135334.66666666666</c:v>
                </c:pt>
                <c:pt idx="4">
                  <c:v>132038.08333333334</c:v>
                </c:pt>
                <c:pt idx="5">
                  <c:v>140456.66666666666</c:v>
                </c:pt>
                <c:pt idx="6">
                  <c:v>145979.41666666666</c:v>
                </c:pt>
                <c:pt idx="7">
                  <c:v>147423.25</c:v>
                </c:pt>
                <c:pt idx="8">
                  <c:v>161719.75</c:v>
                </c:pt>
                <c:pt idx="9">
                  <c:v>161275.58333333334</c:v>
                </c:pt>
                <c:pt idx="10">
                  <c:v>150546.25</c:v>
                </c:pt>
                <c:pt idx="11">
                  <c:v>162511.75</c:v>
                </c:pt>
                <c:pt idx="12">
                  <c:v>206245.41666666666</c:v>
                </c:pt>
                <c:pt idx="13">
                  <c:v>226236.66666666666</c:v>
                </c:pt>
                <c:pt idx="14">
                  <c:v>241323.41666666666</c:v>
                </c:pt>
                <c:pt idx="15">
                  <c:v>270515.1666666667</c:v>
                </c:pt>
                <c:pt idx="16">
                  <c:v>276006.6666666667</c:v>
                </c:pt>
                <c:pt idx="17">
                  <c:v>256960.33333333334</c:v>
                </c:pt>
                <c:pt idx="18">
                  <c:v>233449.16666666666</c:v>
                </c:pt>
                <c:pt idx="19">
                  <c:v>212557.91666666666</c:v>
                </c:pt>
                <c:pt idx="20">
                  <c:v>194427.83333333334</c:v>
                </c:pt>
                <c:pt idx="21">
                  <c:v>174651</c:v>
                </c:pt>
                <c:pt idx="22">
                  <c:v>163219.08333333334</c:v>
                </c:pt>
                <c:pt idx="23">
                  <c:v>180252.66666666666</c:v>
                </c:pt>
              </c:numCache>
            </c:numRef>
          </c:val>
          <c:smooth val="0"/>
        </c:ser>
        <c:marker val="1"/>
        <c:axId val="56204633"/>
        <c:axId val="19321622"/>
      </c:lineChart>
      <c:catAx>
        <c:axId val="56204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21622"/>
        <c:crosses val="autoZero"/>
        <c:auto val="1"/>
        <c:lblOffset val="100"/>
        <c:tickLblSkip val="2"/>
        <c:noMultiLvlLbl val="0"/>
      </c:catAx>
      <c:valAx>
        <c:axId val="19321622"/>
        <c:scaling>
          <c:orientation val="minMax"/>
          <c:min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Parados rexistrados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04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2D7E3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rexistrado anual. Axuste da tendencia por medias móbeis</a:t>
            </a:r>
          </a:p>
        </c:rich>
      </c:tx>
      <c:layout>
        <c:manualLayout>
          <c:xMode val="factor"/>
          <c:yMode val="factor"/>
          <c:x val="-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95"/>
          <c:w val="0.95775"/>
          <c:h val="0.774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703572"/>
                </a:solidFill>
              </a:ln>
            </c:spPr>
          </c:marker>
          <c:cat>
            <c:numRef>
              <c:f>tendencia_mediasmóbeis!$D$2:$D$25</c:f>
              <c:num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2019</c:v>
                </c:pt>
              </c:numCache>
            </c:numRef>
          </c:cat>
          <c:val>
            <c:numRef>
              <c:f>tendencia_mediasmóbeis!$F$2:$F$25</c:f>
              <c:numCache>
                <c:ptCount val="24"/>
                <c:pt idx="0">
                  <c:v>175810.75</c:v>
                </c:pt>
                <c:pt idx="1">
                  <c:v>169455.16666666666</c:v>
                </c:pt>
                <c:pt idx="2">
                  <c:v>156541.41666666666</c:v>
                </c:pt>
                <c:pt idx="3">
                  <c:v>139077.91666666666</c:v>
                </c:pt>
                <c:pt idx="4">
                  <c:v>135334.66666666666</c:v>
                </c:pt>
                <c:pt idx="5">
                  <c:v>132038.08333333334</c:v>
                </c:pt>
                <c:pt idx="6">
                  <c:v>140456.66666666666</c:v>
                </c:pt>
                <c:pt idx="7">
                  <c:v>145979.41666666666</c:v>
                </c:pt>
                <c:pt idx="8">
                  <c:v>147423.25</c:v>
                </c:pt>
                <c:pt idx="9">
                  <c:v>161719.75</c:v>
                </c:pt>
                <c:pt idx="10">
                  <c:v>161275.58333333334</c:v>
                </c:pt>
                <c:pt idx="11">
                  <c:v>150546.25</c:v>
                </c:pt>
                <c:pt idx="12">
                  <c:v>162511.75</c:v>
                </c:pt>
                <c:pt idx="13">
                  <c:v>206245.41666666666</c:v>
                </c:pt>
                <c:pt idx="14">
                  <c:v>226236.66666666666</c:v>
                </c:pt>
                <c:pt idx="15">
                  <c:v>241323.41666666666</c:v>
                </c:pt>
                <c:pt idx="16">
                  <c:v>270515.1666666667</c:v>
                </c:pt>
                <c:pt idx="17">
                  <c:v>276006.6666666667</c:v>
                </c:pt>
                <c:pt idx="18">
                  <c:v>256960.33333333334</c:v>
                </c:pt>
                <c:pt idx="19">
                  <c:v>233449.16666666666</c:v>
                </c:pt>
                <c:pt idx="20">
                  <c:v>212557.91666666666</c:v>
                </c:pt>
                <c:pt idx="21">
                  <c:v>194427.83333333334</c:v>
                </c:pt>
                <c:pt idx="22">
                  <c:v>174651</c:v>
                </c:pt>
                <c:pt idx="23">
                  <c:v>180252.66666666666</c:v>
                </c:pt>
              </c:numCache>
            </c:numRef>
          </c:val>
          <c:smooth val="0"/>
        </c:ser>
        <c:ser>
          <c:idx val="2"/>
          <c:order val="1"/>
          <c:spPr>
            <a:ln w="25400">
              <a:solidFill>
                <a:srgbClr val="70357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tendencia_mediasmóbeis!$D$2:$D$25</c:f>
              <c:num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2019</c:v>
                </c:pt>
              </c:numCache>
            </c:numRef>
          </c:cat>
          <c:val>
            <c:numRef>
              <c:f>tendencia_mediasmóbeis!$G$2:$G$25</c:f>
              <c:numCache>
                <c:ptCount val="24"/>
                <c:pt idx="1">
                  <c:v>167269.1111111111</c:v>
                </c:pt>
                <c:pt idx="2">
                  <c:v>155024.83333333334</c:v>
                </c:pt>
                <c:pt idx="3">
                  <c:v>143651.33333333334</c:v>
                </c:pt>
                <c:pt idx="4">
                  <c:v>135483.55555555553</c:v>
                </c:pt>
                <c:pt idx="5">
                  <c:v>135943.13888888888</c:v>
                </c:pt>
                <c:pt idx="6">
                  <c:v>139491.38888888888</c:v>
                </c:pt>
                <c:pt idx="7">
                  <c:v>144619.77777777778</c:v>
                </c:pt>
                <c:pt idx="8">
                  <c:v>151707.47222222222</c:v>
                </c:pt>
                <c:pt idx="9">
                  <c:v>156806.19444444447</c:v>
                </c:pt>
                <c:pt idx="10">
                  <c:v>157847.19444444447</c:v>
                </c:pt>
                <c:pt idx="11">
                  <c:v>158111.19444444447</c:v>
                </c:pt>
                <c:pt idx="12">
                  <c:v>173101.13888888888</c:v>
                </c:pt>
                <c:pt idx="13">
                  <c:v>198331.27777777775</c:v>
                </c:pt>
                <c:pt idx="14">
                  <c:v>224601.83333333334</c:v>
                </c:pt>
                <c:pt idx="15">
                  <c:v>246025.08333333334</c:v>
                </c:pt>
                <c:pt idx="16">
                  <c:v>262615.0833333333</c:v>
                </c:pt>
                <c:pt idx="17">
                  <c:v>267827.38888888893</c:v>
                </c:pt>
                <c:pt idx="18">
                  <c:v>255472.05555555553</c:v>
                </c:pt>
                <c:pt idx="19">
                  <c:v>234322.47222222222</c:v>
                </c:pt>
                <c:pt idx="20">
                  <c:v>213478.30555555553</c:v>
                </c:pt>
                <c:pt idx="21">
                  <c:v>193878.91666666666</c:v>
                </c:pt>
                <c:pt idx="22">
                  <c:v>183110.5</c:v>
                </c:pt>
              </c:numCache>
            </c:numRef>
          </c:val>
          <c:smooth val="0"/>
        </c:ser>
        <c:marker val="1"/>
        <c:axId val="23456127"/>
        <c:axId val="9139044"/>
      </c:lineChart>
      <c:catAx>
        <c:axId val="2345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9044"/>
        <c:crosses val="autoZero"/>
        <c:auto val="1"/>
        <c:lblOffset val="100"/>
        <c:tickLblSkip val="2"/>
        <c:noMultiLvlLbl val="0"/>
      </c:catAx>
      <c:valAx>
        <c:axId val="9139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6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2D7E3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rexistrado en Galicia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4325"/>
          <c:w val="0.918"/>
          <c:h val="0.7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03572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datos!$A$26:$A$277</c:f>
              <c:strCache>
                <c:ptCount val="252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  <c:pt idx="130">
                  <c:v>40118</c:v>
                </c:pt>
                <c:pt idx="131">
                  <c:v>40148</c:v>
                </c:pt>
                <c:pt idx="132">
                  <c:v>40179</c:v>
                </c:pt>
                <c:pt idx="133">
                  <c:v>40210</c:v>
                </c:pt>
                <c:pt idx="134">
                  <c:v>40238</c:v>
                </c:pt>
                <c:pt idx="135">
                  <c:v>40269</c:v>
                </c:pt>
                <c:pt idx="136">
                  <c:v>40299</c:v>
                </c:pt>
                <c:pt idx="137">
                  <c:v>40330</c:v>
                </c:pt>
                <c:pt idx="138">
                  <c:v>40360</c:v>
                </c:pt>
                <c:pt idx="139">
                  <c:v>40391</c:v>
                </c:pt>
                <c:pt idx="140">
                  <c:v>40422</c:v>
                </c:pt>
                <c:pt idx="141">
                  <c:v>40452</c:v>
                </c:pt>
                <c:pt idx="142">
                  <c:v>40483</c:v>
                </c:pt>
                <c:pt idx="143">
                  <c:v>40513</c:v>
                </c:pt>
                <c:pt idx="144">
                  <c:v>40544</c:v>
                </c:pt>
                <c:pt idx="145">
                  <c:v>40575</c:v>
                </c:pt>
                <c:pt idx="146">
                  <c:v>40603</c:v>
                </c:pt>
                <c:pt idx="147">
                  <c:v>40634</c:v>
                </c:pt>
                <c:pt idx="148">
                  <c:v>40664</c:v>
                </c:pt>
                <c:pt idx="149">
                  <c:v>40695</c:v>
                </c:pt>
                <c:pt idx="150">
                  <c:v>40725</c:v>
                </c:pt>
                <c:pt idx="151">
                  <c:v>40756</c:v>
                </c:pt>
                <c:pt idx="152">
                  <c:v>40787</c:v>
                </c:pt>
                <c:pt idx="153">
                  <c:v>40817</c:v>
                </c:pt>
                <c:pt idx="154">
                  <c:v>40848</c:v>
                </c:pt>
                <c:pt idx="155">
                  <c:v>40878</c:v>
                </c:pt>
                <c:pt idx="156">
                  <c:v>40909</c:v>
                </c:pt>
                <c:pt idx="157">
                  <c:v>40940</c:v>
                </c:pt>
                <c:pt idx="158">
                  <c:v>40969</c:v>
                </c:pt>
                <c:pt idx="159">
                  <c:v>41000</c:v>
                </c:pt>
                <c:pt idx="160">
                  <c:v>41030</c:v>
                </c:pt>
                <c:pt idx="161">
                  <c:v>41061</c:v>
                </c:pt>
                <c:pt idx="162">
                  <c:v>41091</c:v>
                </c:pt>
                <c:pt idx="163">
                  <c:v>41122</c:v>
                </c:pt>
                <c:pt idx="164">
                  <c:v>41153</c:v>
                </c:pt>
                <c:pt idx="165">
                  <c:v>41183</c:v>
                </c:pt>
                <c:pt idx="166">
                  <c:v>41214</c:v>
                </c:pt>
                <c:pt idx="167">
                  <c:v>41244</c:v>
                </c:pt>
                <c:pt idx="168">
                  <c:v>41275</c:v>
                </c:pt>
                <c:pt idx="169">
                  <c:v>41306</c:v>
                </c:pt>
                <c:pt idx="170">
                  <c:v>41334</c:v>
                </c:pt>
                <c:pt idx="171">
                  <c:v>41365</c:v>
                </c:pt>
                <c:pt idx="172">
                  <c:v>41395</c:v>
                </c:pt>
                <c:pt idx="173">
                  <c:v>41426</c:v>
                </c:pt>
                <c:pt idx="174">
                  <c:v>41456</c:v>
                </c:pt>
                <c:pt idx="175">
                  <c:v>41487</c:v>
                </c:pt>
                <c:pt idx="176">
                  <c:v>41518</c:v>
                </c:pt>
                <c:pt idx="177">
                  <c:v>41548</c:v>
                </c:pt>
                <c:pt idx="178">
                  <c:v>41579</c:v>
                </c:pt>
                <c:pt idx="179">
                  <c:v>41609</c:v>
                </c:pt>
                <c:pt idx="180">
                  <c:v>41640</c:v>
                </c:pt>
                <c:pt idx="181">
                  <c:v>41671</c:v>
                </c:pt>
                <c:pt idx="182">
                  <c:v>41699</c:v>
                </c:pt>
                <c:pt idx="183">
                  <c:v>41730</c:v>
                </c:pt>
                <c:pt idx="184">
                  <c:v>41760</c:v>
                </c:pt>
                <c:pt idx="185">
                  <c:v>41791</c:v>
                </c:pt>
                <c:pt idx="186">
                  <c:v>41821</c:v>
                </c:pt>
                <c:pt idx="187">
                  <c:v>41852</c:v>
                </c:pt>
                <c:pt idx="188">
                  <c:v>41883</c:v>
                </c:pt>
                <c:pt idx="189">
                  <c:v>41913</c:v>
                </c:pt>
                <c:pt idx="190">
                  <c:v>41944</c:v>
                </c:pt>
                <c:pt idx="191">
                  <c:v>41974</c:v>
                </c:pt>
                <c:pt idx="192">
                  <c:v>42005</c:v>
                </c:pt>
                <c:pt idx="193">
                  <c:v>42036</c:v>
                </c:pt>
                <c:pt idx="194">
                  <c:v>42064</c:v>
                </c:pt>
                <c:pt idx="195">
                  <c:v>42095</c:v>
                </c:pt>
                <c:pt idx="196">
                  <c:v>42125</c:v>
                </c:pt>
                <c:pt idx="197">
                  <c:v>42156</c:v>
                </c:pt>
                <c:pt idx="198">
                  <c:v>42186</c:v>
                </c:pt>
                <c:pt idx="199">
                  <c:v>42217</c:v>
                </c:pt>
                <c:pt idx="200">
                  <c:v>42248</c:v>
                </c:pt>
                <c:pt idx="201">
                  <c:v>42278</c:v>
                </c:pt>
                <c:pt idx="202">
                  <c:v>42309</c:v>
                </c:pt>
                <c:pt idx="203">
                  <c:v>42339</c:v>
                </c:pt>
                <c:pt idx="204">
                  <c:v>42370</c:v>
                </c:pt>
                <c:pt idx="205">
                  <c:v>42401</c:v>
                </c:pt>
                <c:pt idx="206">
                  <c:v>42430</c:v>
                </c:pt>
                <c:pt idx="207">
                  <c:v>42461</c:v>
                </c:pt>
                <c:pt idx="208">
                  <c:v>42491</c:v>
                </c:pt>
                <c:pt idx="209">
                  <c:v>42522</c:v>
                </c:pt>
                <c:pt idx="210">
                  <c:v>42552</c:v>
                </c:pt>
                <c:pt idx="211">
                  <c:v>42583</c:v>
                </c:pt>
                <c:pt idx="212">
                  <c:v>42614</c:v>
                </c:pt>
                <c:pt idx="213">
                  <c:v>42644</c:v>
                </c:pt>
                <c:pt idx="214">
                  <c:v>42675</c:v>
                </c:pt>
                <c:pt idx="215">
                  <c:v>42705</c:v>
                </c:pt>
                <c:pt idx="216">
                  <c:v>42736</c:v>
                </c:pt>
                <c:pt idx="217">
                  <c:v>42767</c:v>
                </c:pt>
                <c:pt idx="218">
                  <c:v>42795</c:v>
                </c:pt>
                <c:pt idx="219">
                  <c:v>42826</c:v>
                </c:pt>
                <c:pt idx="220">
                  <c:v>42856</c:v>
                </c:pt>
                <c:pt idx="221">
                  <c:v>42887</c:v>
                </c:pt>
                <c:pt idx="222">
                  <c:v>42917</c:v>
                </c:pt>
                <c:pt idx="223">
                  <c:v>42948</c:v>
                </c:pt>
                <c:pt idx="224">
                  <c:v>42979</c:v>
                </c:pt>
                <c:pt idx="225">
                  <c:v>43009</c:v>
                </c:pt>
                <c:pt idx="226">
                  <c:v>43040</c:v>
                </c:pt>
                <c:pt idx="227">
                  <c:v>43070</c:v>
                </c:pt>
                <c:pt idx="228">
                  <c:v>43101</c:v>
                </c:pt>
                <c:pt idx="229">
                  <c:v>43132</c:v>
                </c:pt>
                <c:pt idx="230">
                  <c:v>43160</c:v>
                </c:pt>
                <c:pt idx="231">
                  <c:v>43191</c:v>
                </c:pt>
                <c:pt idx="232">
                  <c:v>43221</c:v>
                </c:pt>
                <c:pt idx="233">
                  <c:v>43252</c:v>
                </c:pt>
                <c:pt idx="234">
                  <c:v>43282</c:v>
                </c:pt>
                <c:pt idx="235">
                  <c:v>43313</c:v>
                </c:pt>
                <c:pt idx="236">
                  <c:v>43344</c:v>
                </c:pt>
                <c:pt idx="237">
                  <c:v>43374</c:v>
                </c:pt>
                <c:pt idx="238">
                  <c:v>43405</c:v>
                </c:pt>
                <c:pt idx="239">
                  <c:v>43435</c:v>
                </c:pt>
                <c:pt idx="240">
                  <c:v>43466</c:v>
                </c:pt>
                <c:pt idx="241">
                  <c:v>43497</c:v>
                </c:pt>
                <c:pt idx="242">
                  <c:v>43525</c:v>
                </c:pt>
                <c:pt idx="243">
                  <c:v>43556</c:v>
                </c:pt>
                <c:pt idx="244">
                  <c:v>43586</c:v>
                </c:pt>
                <c:pt idx="245">
                  <c:v>43617</c:v>
                </c:pt>
                <c:pt idx="246">
                  <c:v>43647</c:v>
                </c:pt>
                <c:pt idx="247">
                  <c:v>43678</c:v>
                </c:pt>
                <c:pt idx="248">
                  <c:v>43709</c:v>
                </c:pt>
                <c:pt idx="249">
                  <c:v>43739</c:v>
                </c:pt>
                <c:pt idx="250">
                  <c:v>43770</c:v>
                </c:pt>
                <c:pt idx="251">
                  <c:v>43800</c:v>
                </c:pt>
              </c:strCache>
            </c:strRef>
          </c:cat>
          <c:val>
            <c:numRef>
              <c:f>datos!$B$26:$B$277</c:f>
              <c:numCache>
                <c:ptCount val="252"/>
                <c:pt idx="0">
                  <c:v>154215</c:v>
                </c:pt>
                <c:pt idx="1">
                  <c:v>151129</c:v>
                </c:pt>
                <c:pt idx="2">
                  <c:v>151158</c:v>
                </c:pt>
                <c:pt idx="3">
                  <c:v>146987</c:v>
                </c:pt>
                <c:pt idx="4">
                  <c:v>139078</c:v>
                </c:pt>
                <c:pt idx="5">
                  <c:v>132740</c:v>
                </c:pt>
                <c:pt idx="6">
                  <c:v>126415</c:v>
                </c:pt>
                <c:pt idx="7">
                  <c:v>126037</c:v>
                </c:pt>
                <c:pt idx="8">
                  <c:v>128232</c:v>
                </c:pt>
                <c:pt idx="9">
                  <c:v>132859</c:v>
                </c:pt>
                <c:pt idx="10">
                  <c:v>137703</c:v>
                </c:pt>
                <c:pt idx="11">
                  <c:v>142382</c:v>
                </c:pt>
                <c:pt idx="12">
                  <c:v>146287</c:v>
                </c:pt>
                <c:pt idx="13">
                  <c:v>146608</c:v>
                </c:pt>
                <c:pt idx="14">
                  <c:v>143259</c:v>
                </c:pt>
                <c:pt idx="15">
                  <c:v>138426</c:v>
                </c:pt>
                <c:pt idx="16">
                  <c:v>133374</c:v>
                </c:pt>
                <c:pt idx="17">
                  <c:v>129106</c:v>
                </c:pt>
                <c:pt idx="18">
                  <c:v>124849</c:v>
                </c:pt>
                <c:pt idx="19">
                  <c:v>124385</c:v>
                </c:pt>
                <c:pt idx="20">
                  <c:v>126119</c:v>
                </c:pt>
                <c:pt idx="21">
                  <c:v>132554</c:v>
                </c:pt>
                <c:pt idx="22">
                  <c:v>136833</c:v>
                </c:pt>
                <c:pt idx="23">
                  <c:v>142216</c:v>
                </c:pt>
                <c:pt idx="24">
                  <c:v>144872</c:v>
                </c:pt>
                <c:pt idx="25">
                  <c:v>142885</c:v>
                </c:pt>
                <c:pt idx="26">
                  <c:v>139436</c:v>
                </c:pt>
                <c:pt idx="27">
                  <c:v>135652</c:v>
                </c:pt>
                <c:pt idx="28">
                  <c:v>130251</c:v>
                </c:pt>
                <c:pt idx="29">
                  <c:v>126190</c:v>
                </c:pt>
                <c:pt idx="30">
                  <c:v>120169</c:v>
                </c:pt>
                <c:pt idx="31">
                  <c:v>119811</c:v>
                </c:pt>
                <c:pt idx="32">
                  <c:v>123180</c:v>
                </c:pt>
                <c:pt idx="33">
                  <c:v>129431</c:v>
                </c:pt>
                <c:pt idx="34">
                  <c:v>134226</c:v>
                </c:pt>
                <c:pt idx="35">
                  <c:v>138354</c:v>
                </c:pt>
                <c:pt idx="36">
                  <c:v>144687</c:v>
                </c:pt>
                <c:pt idx="37">
                  <c:v>146262</c:v>
                </c:pt>
                <c:pt idx="38">
                  <c:v>145330</c:v>
                </c:pt>
                <c:pt idx="39">
                  <c:v>140665</c:v>
                </c:pt>
                <c:pt idx="40">
                  <c:v>137461</c:v>
                </c:pt>
                <c:pt idx="41">
                  <c:v>136235</c:v>
                </c:pt>
                <c:pt idx="42">
                  <c:v>130815</c:v>
                </c:pt>
                <c:pt idx="43">
                  <c:v>130326</c:v>
                </c:pt>
                <c:pt idx="44">
                  <c:v>134332</c:v>
                </c:pt>
                <c:pt idx="45">
                  <c:v>141351</c:v>
                </c:pt>
                <c:pt idx="46">
                  <c:v>147001</c:v>
                </c:pt>
                <c:pt idx="47">
                  <c:v>151015</c:v>
                </c:pt>
                <c:pt idx="48">
                  <c:v>155179</c:v>
                </c:pt>
                <c:pt idx="49">
                  <c:v>153999</c:v>
                </c:pt>
                <c:pt idx="50">
                  <c:v>152777</c:v>
                </c:pt>
                <c:pt idx="51">
                  <c:v>146650</c:v>
                </c:pt>
                <c:pt idx="52">
                  <c:v>142197</c:v>
                </c:pt>
                <c:pt idx="53">
                  <c:v>141544</c:v>
                </c:pt>
                <c:pt idx="54">
                  <c:v>135478</c:v>
                </c:pt>
                <c:pt idx="55">
                  <c:v>134214</c:v>
                </c:pt>
                <c:pt idx="56">
                  <c:v>138005</c:v>
                </c:pt>
                <c:pt idx="57">
                  <c:v>144501</c:v>
                </c:pt>
                <c:pt idx="58">
                  <c:v>149872</c:v>
                </c:pt>
                <c:pt idx="59">
                  <c:v>157337</c:v>
                </c:pt>
                <c:pt idx="60">
                  <c:v>161216</c:v>
                </c:pt>
                <c:pt idx="61">
                  <c:v>158352</c:v>
                </c:pt>
                <c:pt idx="62">
                  <c:v>157032</c:v>
                </c:pt>
                <c:pt idx="63">
                  <c:v>153043</c:v>
                </c:pt>
                <c:pt idx="64">
                  <c:v>146792</c:v>
                </c:pt>
                <c:pt idx="65">
                  <c:v>143408</c:v>
                </c:pt>
                <c:pt idx="66">
                  <c:v>133965</c:v>
                </c:pt>
                <c:pt idx="67">
                  <c:v>133559</c:v>
                </c:pt>
                <c:pt idx="68">
                  <c:v>135528</c:v>
                </c:pt>
                <c:pt idx="69">
                  <c:v>142163</c:v>
                </c:pt>
                <c:pt idx="70">
                  <c:v>149658</c:v>
                </c:pt>
                <c:pt idx="71">
                  <c:v>154363</c:v>
                </c:pt>
                <c:pt idx="72">
                  <c:v>157847</c:v>
                </c:pt>
                <c:pt idx="73">
                  <c:v>155431</c:v>
                </c:pt>
                <c:pt idx="74">
                  <c:v>154529</c:v>
                </c:pt>
                <c:pt idx="75">
                  <c:v>150840</c:v>
                </c:pt>
                <c:pt idx="76">
                  <c:v>172079</c:v>
                </c:pt>
                <c:pt idx="77">
                  <c:v>162264</c:v>
                </c:pt>
                <c:pt idx="78">
                  <c:v>157423</c:v>
                </c:pt>
                <c:pt idx="79">
                  <c:v>157295</c:v>
                </c:pt>
                <c:pt idx="80">
                  <c:v>157116</c:v>
                </c:pt>
                <c:pt idx="81">
                  <c:v>164299</c:v>
                </c:pt>
                <c:pt idx="82">
                  <c:v>172838</c:v>
                </c:pt>
                <c:pt idx="83">
                  <c:v>178676</c:v>
                </c:pt>
                <c:pt idx="84">
                  <c:v>181401</c:v>
                </c:pt>
                <c:pt idx="85">
                  <c:v>178373</c:v>
                </c:pt>
                <c:pt idx="86">
                  <c:v>176114</c:v>
                </c:pt>
                <c:pt idx="87">
                  <c:v>170332</c:v>
                </c:pt>
                <c:pt idx="88">
                  <c:v>163161</c:v>
                </c:pt>
                <c:pt idx="89">
                  <c:v>153746</c:v>
                </c:pt>
                <c:pt idx="90">
                  <c:v>148068</c:v>
                </c:pt>
                <c:pt idx="91">
                  <c:v>146388</c:v>
                </c:pt>
                <c:pt idx="92">
                  <c:v>146834</c:v>
                </c:pt>
                <c:pt idx="93">
                  <c:v>151534</c:v>
                </c:pt>
                <c:pt idx="94">
                  <c:v>158690</c:v>
                </c:pt>
                <c:pt idx="95">
                  <c:v>160666</c:v>
                </c:pt>
                <c:pt idx="96">
                  <c:v>163583</c:v>
                </c:pt>
                <c:pt idx="97">
                  <c:v>160904</c:v>
                </c:pt>
                <c:pt idx="98">
                  <c:v>159886</c:v>
                </c:pt>
                <c:pt idx="99">
                  <c:v>155479</c:v>
                </c:pt>
                <c:pt idx="100">
                  <c:v>148209</c:v>
                </c:pt>
                <c:pt idx="101">
                  <c:v>143156</c:v>
                </c:pt>
                <c:pt idx="102">
                  <c:v>139998</c:v>
                </c:pt>
                <c:pt idx="103">
                  <c:v>140299</c:v>
                </c:pt>
                <c:pt idx="104">
                  <c:v>140960</c:v>
                </c:pt>
                <c:pt idx="105">
                  <c:v>146371</c:v>
                </c:pt>
                <c:pt idx="106">
                  <c:v>152728</c:v>
                </c:pt>
                <c:pt idx="107">
                  <c:v>154982</c:v>
                </c:pt>
                <c:pt idx="108">
                  <c:v>161162</c:v>
                </c:pt>
                <c:pt idx="109">
                  <c:v>161828</c:v>
                </c:pt>
                <c:pt idx="110">
                  <c:v>160180</c:v>
                </c:pt>
                <c:pt idx="111">
                  <c:v>159749</c:v>
                </c:pt>
                <c:pt idx="112">
                  <c:v>156779</c:v>
                </c:pt>
                <c:pt idx="113">
                  <c:v>152708</c:v>
                </c:pt>
                <c:pt idx="114">
                  <c:v>149318</c:v>
                </c:pt>
                <c:pt idx="115">
                  <c:v>152437</c:v>
                </c:pt>
                <c:pt idx="116">
                  <c:v>156834</c:v>
                </c:pt>
                <c:pt idx="117">
                  <c:v>168423</c:v>
                </c:pt>
                <c:pt idx="118">
                  <c:v>180820</c:v>
                </c:pt>
                <c:pt idx="119">
                  <c:v>189903</c:v>
                </c:pt>
                <c:pt idx="120">
                  <c:v>201316</c:v>
                </c:pt>
                <c:pt idx="121">
                  <c:v>206570</c:v>
                </c:pt>
                <c:pt idx="122">
                  <c:v>211484</c:v>
                </c:pt>
                <c:pt idx="123">
                  <c:v>210662</c:v>
                </c:pt>
                <c:pt idx="124">
                  <c:v>207518</c:v>
                </c:pt>
                <c:pt idx="125">
                  <c:v>200240</c:v>
                </c:pt>
                <c:pt idx="126">
                  <c:v>192859</c:v>
                </c:pt>
                <c:pt idx="127">
                  <c:v>195241</c:v>
                </c:pt>
                <c:pt idx="128">
                  <c:v>200465</c:v>
                </c:pt>
                <c:pt idx="129">
                  <c:v>208923</c:v>
                </c:pt>
                <c:pt idx="130">
                  <c:v>216828</c:v>
                </c:pt>
                <c:pt idx="131">
                  <c:v>222839</c:v>
                </c:pt>
                <c:pt idx="132">
                  <c:v>231628</c:v>
                </c:pt>
                <c:pt idx="133">
                  <c:v>234171</c:v>
                </c:pt>
                <c:pt idx="134">
                  <c:v>236449</c:v>
                </c:pt>
                <c:pt idx="135">
                  <c:v>233916</c:v>
                </c:pt>
                <c:pt idx="136">
                  <c:v>228507</c:v>
                </c:pt>
                <c:pt idx="137">
                  <c:v>219825</c:v>
                </c:pt>
                <c:pt idx="138">
                  <c:v>209789</c:v>
                </c:pt>
                <c:pt idx="139">
                  <c:v>211532</c:v>
                </c:pt>
                <c:pt idx="140">
                  <c:v>216095</c:v>
                </c:pt>
                <c:pt idx="141">
                  <c:v>223894</c:v>
                </c:pt>
                <c:pt idx="142">
                  <c:v>231721</c:v>
                </c:pt>
                <c:pt idx="143">
                  <c:v>237313</c:v>
                </c:pt>
                <c:pt idx="144">
                  <c:v>245831</c:v>
                </c:pt>
                <c:pt idx="145">
                  <c:v>248279</c:v>
                </c:pt>
                <c:pt idx="146">
                  <c:v>249246</c:v>
                </c:pt>
                <c:pt idx="147">
                  <c:v>244662</c:v>
                </c:pt>
                <c:pt idx="148">
                  <c:v>240014</c:v>
                </c:pt>
                <c:pt idx="149">
                  <c:v>233557</c:v>
                </c:pt>
                <c:pt idx="150">
                  <c:v>223000</c:v>
                </c:pt>
                <c:pt idx="151">
                  <c:v>224582</c:v>
                </c:pt>
                <c:pt idx="152">
                  <c:v>232918</c:v>
                </c:pt>
                <c:pt idx="153">
                  <c:v>242142</c:v>
                </c:pt>
                <c:pt idx="154">
                  <c:v>253416</c:v>
                </c:pt>
                <c:pt idx="155">
                  <c:v>258234</c:v>
                </c:pt>
                <c:pt idx="156">
                  <c:v>271284</c:v>
                </c:pt>
                <c:pt idx="157">
                  <c:v>274675</c:v>
                </c:pt>
                <c:pt idx="158">
                  <c:v>276795</c:v>
                </c:pt>
                <c:pt idx="159">
                  <c:v>277644</c:v>
                </c:pt>
                <c:pt idx="160">
                  <c:v>276608</c:v>
                </c:pt>
                <c:pt idx="161">
                  <c:v>269203</c:v>
                </c:pt>
                <c:pt idx="162">
                  <c:v>260198</c:v>
                </c:pt>
                <c:pt idx="163">
                  <c:v>257267</c:v>
                </c:pt>
                <c:pt idx="164">
                  <c:v>259373</c:v>
                </c:pt>
                <c:pt idx="165">
                  <c:v>267812</c:v>
                </c:pt>
                <c:pt idx="166">
                  <c:v>276536</c:v>
                </c:pt>
                <c:pt idx="167">
                  <c:v>278787</c:v>
                </c:pt>
                <c:pt idx="168">
                  <c:v>290790</c:v>
                </c:pt>
                <c:pt idx="169">
                  <c:v>292823</c:v>
                </c:pt>
                <c:pt idx="170">
                  <c:v>291187</c:v>
                </c:pt>
                <c:pt idx="171">
                  <c:v>290459</c:v>
                </c:pt>
                <c:pt idx="172">
                  <c:v>283886</c:v>
                </c:pt>
                <c:pt idx="173">
                  <c:v>273434</c:v>
                </c:pt>
                <c:pt idx="174">
                  <c:v>261102</c:v>
                </c:pt>
                <c:pt idx="175">
                  <c:v>257524</c:v>
                </c:pt>
                <c:pt idx="176">
                  <c:v>260733</c:v>
                </c:pt>
                <c:pt idx="177">
                  <c:v>268225</c:v>
                </c:pt>
                <c:pt idx="178">
                  <c:v>270854</c:v>
                </c:pt>
                <c:pt idx="179">
                  <c:v>271063</c:v>
                </c:pt>
                <c:pt idx="180">
                  <c:v>281077</c:v>
                </c:pt>
                <c:pt idx="181">
                  <c:v>280071</c:v>
                </c:pt>
                <c:pt idx="182">
                  <c:v>276463</c:v>
                </c:pt>
                <c:pt idx="183">
                  <c:v>270144</c:v>
                </c:pt>
                <c:pt idx="184">
                  <c:v>263444</c:v>
                </c:pt>
                <c:pt idx="185">
                  <c:v>252310</c:v>
                </c:pt>
                <c:pt idx="186">
                  <c:v>240279</c:v>
                </c:pt>
                <c:pt idx="187">
                  <c:v>236939</c:v>
                </c:pt>
                <c:pt idx="188">
                  <c:v>238203</c:v>
                </c:pt>
                <c:pt idx="189">
                  <c:v>244044</c:v>
                </c:pt>
                <c:pt idx="190">
                  <c:v>248632</c:v>
                </c:pt>
                <c:pt idx="191">
                  <c:v>251918</c:v>
                </c:pt>
                <c:pt idx="192">
                  <c:v>259002</c:v>
                </c:pt>
                <c:pt idx="193">
                  <c:v>257549</c:v>
                </c:pt>
                <c:pt idx="194">
                  <c:v>252137</c:v>
                </c:pt>
                <c:pt idx="195">
                  <c:v>244761</c:v>
                </c:pt>
                <c:pt idx="196">
                  <c:v>236981</c:v>
                </c:pt>
                <c:pt idx="197">
                  <c:v>229062</c:v>
                </c:pt>
                <c:pt idx="198">
                  <c:v>216371</c:v>
                </c:pt>
                <c:pt idx="199">
                  <c:v>213732</c:v>
                </c:pt>
                <c:pt idx="200">
                  <c:v>215737</c:v>
                </c:pt>
                <c:pt idx="201">
                  <c:v>222092</c:v>
                </c:pt>
                <c:pt idx="202">
                  <c:v>225158</c:v>
                </c:pt>
                <c:pt idx="203">
                  <c:v>228808</c:v>
                </c:pt>
                <c:pt idx="204">
                  <c:v>236447</c:v>
                </c:pt>
                <c:pt idx="205">
                  <c:v>235268</c:v>
                </c:pt>
                <c:pt idx="206">
                  <c:v>231797</c:v>
                </c:pt>
                <c:pt idx="207">
                  <c:v>228153</c:v>
                </c:pt>
                <c:pt idx="208">
                  <c:v>220464</c:v>
                </c:pt>
                <c:pt idx="209">
                  <c:v>207320</c:v>
                </c:pt>
                <c:pt idx="210">
                  <c:v>195457</c:v>
                </c:pt>
                <c:pt idx="211">
                  <c:v>193045</c:v>
                </c:pt>
                <c:pt idx="212">
                  <c:v>194336</c:v>
                </c:pt>
                <c:pt idx="213">
                  <c:v>198940</c:v>
                </c:pt>
                <c:pt idx="214">
                  <c:v>203554</c:v>
                </c:pt>
                <c:pt idx="215">
                  <c:v>205914</c:v>
                </c:pt>
                <c:pt idx="216">
                  <c:v>212078</c:v>
                </c:pt>
                <c:pt idx="217">
                  <c:v>211924</c:v>
                </c:pt>
                <c:pt idx="218">
                  <c:v>210056</c:v>
                </c:pt>
                <c:pt idx="219">
                  <c:v>204629</c:v>
                </c:pt>
                <c:pt idx="220">
                  <c:v>199638</c:v>
                </c:pt>
                <c:pt idx="221">
                  <c:v>189665</c:v>
                </c:pt>
                <c:pt idx="222">
                  <c:v>181871</c:v>
                </c:pt>
                <c:pt idx="223">
                  <c:v>181125</c:v>
                </c:pt>
                <c:pt idx="224">
                  <c:v>184057</c:v>
                </c:pt>
                <c:pt idx="225">
                  <c:v>185903</c:v>
                </c:pt>
                <c:pt idx="226">
                  <c:v>187175</c:v>
                </c:pt>
                <c:pt idx="227">
                  <c:v>185013</c:v>
                </c:pt>
                <c:pt idx="228">
                  <c:v>189886</c:v>
                </c:pt>
                <c:pt idx="229">
                  <c:v>188207</c:v>
                </c:pt>
                <c:pt idx="230">
                  <c:v>185103</c:v>
                </c:pt>
                <c:pt idx="231">
                  <c:v>182291</c:v>
                </c:pt>
                <c:pt idx="232">
                  <c:v>176696</c:v>
                </c:pt>
                <c:pt idx="233">
                  <c:v>170065</c:v>
                </c:pt>
                <c:pt idx="234">
                  <c:v>163412</c:v>
                </c:pt>
                <c:pt idx="235">
                  <c:v>164424</c:v>
                </c:pt>
                <c:pt idx="236">
                  <c:v>166320</c:v>
                </c:pt>
                <c:pt idx="237">
                  <c:v>169744</c:v>
                </c:pt>
                <c:pt idx="238">
                  <c:v>170369</c:v>
                </c:pt>
                <c:pt idx="239">
                  <c:v>169295</c:v>
                </c:pt>
                <c:pt idx="240">
                  <c:v>174800</c:v>
                </c:pt>
                <c:pt idx="241">
                  <c:v>173709</c:v>
                </c:pt>
                <c:pt idx="242">
                  <c:v>170841</c:v>
                </c:pt>
                <c:pt idx="243">
                  <c:v>166226</c:v>
                </c:pt>
                <c:pt idx="244">
                  <c:v>160805</c:v>
                </c:pt>
                <c:pt idx="245">
                  <c:v>155249</c:v>
                </c:pt>
                <c:pt idx="246">
                  <c:v>150921</c:v>
                </c:pt>
                <c:pt idx="247">
                  <c:v>153820</c:v>
                </c:pt>
                <c:pt idx="248">
                  <c:v>156984</c:v>
                </c:pt>
                <c:pt idx="249">
                  <c:v>164307</c:v>
                </c:pt>
                <c:pt idx="250">
                  <c:v>165659</c:v>
                </c:pt>
                <c:pt idx="251">
                  <c:v>165308</c:v>
                </c:pt>
              </c:numCache>
            </c:numRef>
          </c:val>
          <c:smooth val="0"/>
        </c:ser>
        <c:marker val="1"/>
        <c:axId val="63705685"/>
        <c:axId val="35525538"/>
      </c:lineChart>
      <c:dateAx>
        <c:axId val="63705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Ano/mes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25538"/>
        <c:crosses val="autoZero"/>
        <c:auto val="0"/>
        <c:baseTimeUnit val="months"/>
        <c:majorUnit val="2"/>
        <c:majorTimeUnit val="years"/>
        <c:minorUnit val="1"/>
        <c:minorTimeUnit val="years"/>
        <c:noMultiLvlLbl val="0"/>
      </c:dateAx>
      <c:valAx>
        <c:axId val="35525538"/>
        <c:scaling>
          <c:orientation val="minMax"/>
          <c:min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Parados rexistrados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05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DEFCD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"/>
          <c:w val="0.91975"/>
          <c:h val="0.93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datos!$A$254:$A$291</c:f>
              <c:strCache>
                <c:ptCount val="3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</c:strCache>
            </c:strRef>
          </c:cat>
          <c:val>
            <c:numRef>
              <c:f>datos!$B$254:$B$291</c:f>
              <c:numCache>
                <c:ptCount val="38"/>
                <c:pt idx="0">
                  <c:v>189886</c:v>
                </c:pt>
                <c:pt idx="1">
                  <c:v>188207</c:v>
                </c:pt>
                <c:pt idx="2">
                  <c:v>185103</c:v>
                </c:pt>
                <c:pt idx="3">
                  <c:v>182291</c:v>
                </c:pt>
                <c:pt idx="4">
                  <c:v>176696</c:v>
                </c:pt>
                <c:pt idx="5">
                  <c:v>170065</c:v>
                </c:pt>
                <c:pt idx="6">
                  <c:v>163412</c:v>
                </c:pt>
                <c:pt idx="7">
                  <c:v>164424</c:v>
                </c:pt>
                <c:pt idx="8">
                  <c:v>166320</c:v>
                </c:pt>
                <c:pt idx="9">
                  <c:v>169744</c:v>
                </c:pt>
                <c:pt idx="10">
                  <c:v>170369</c:v>
                </c:pt>
                <c:pt idx="11">
                  <c:v>169295</c:v>
                </c:pt>
                <c:pt idx="12">
                  <c:v>174800</c:v>
                </c:pt>
                <c:pt idx="13">
                  <c:v>173709</c:v>
                </c:pt>
                <c:pt idx="14">
                  <c:v>170841</c:v>
                </c:pt>
                <c:pt idx="15">
                  <c:v>166226</c:v>
                </c:pt>
                <c:pt idx="16">
                  <c:v>160805</c:v>
                </c:pt>
                <c:pt idx="17">
                  <c:v>155249</c:v>
                </c:pt>
                <c:pt idx="18">
                  <c:v>150921</c:v>
                </c:pt>
                <c:pt idx="19">
                  <c:v>153820</c:v>
                </c:pt>
                <c:pt idx="20">
                  <c:v>156984</c:v>
                </c:pt>
                <c:pt idx="21">
                  <c:v>164307</c:v>
                </c:pt>
                <c:pt idx="22">
                  <c:v>165659</c:v>
                </c:pt>
                <c:pt idx="23">
                  <c:v>165308</c:v>
                </c:pt>
                <c:pt idx="24">
                  <c:v>167755</c:v>
                </c:pt>
                <c:pt idx="25">
                  <c:v>166229</c:v>
                </c:pt>
                <c:pt idx="26">
                  <c:v>174481</c:v>
                </c:pt>
                <c:pt idx="27">
                  <c:v>191629</c:v>
                </c:pt>
                <c:pt idx="28">
                  <c:v>191082</c:v>
                </c:pt>
                <c:pt idx="29">
                  <c:v>184654</c:v>
                </c:pt>
                <c:pt idx="30">
                  <c:v>175311</c:v>
                </c:pt>
                <c:pt idx="31">
                  <c:v>176951</c:v>
                </c:pt>
                <c:pt idx="32">
                  <c:v>176574</c:v>
                </c:pt>
                <c:pt idx="33">
                  <c:v>181307</c:v>
                </c:pt>
                <c:pt idx="34">
                  <c:v>187472</c:v>
                </c:pt>
                <c:pt idx="35">
                  <c:v>189587</c:v>
                </c:pt>
                <c:pt idx="36">
                  <c:v>185984</c:v>
                </c:pt>
              </c:numCache>
            </c:numRef>
          </c:val>
          <c:smooth val="0"/>
        </c:ser>
        <c:marker val="1"/>
        <c:axId val="23607643"/>
        <c:axId val="13533008"/>
      </c:lineChart>
      <c:dateAx>
        <c:axId val="23607643"/>
        <c:scaling>
          <c:orientation val="minMax"/>
        </c:scaling>
        <c:axPos val="b"/>
        <c:delete val="0"/>
        <c:numFmt formatCode="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3300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3533008"/>
        <c:scaling>
          <c:orientation val="minMax"/>
          <c:min val="12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07643"/>
        <c:crossesAt val="1"/>
        <c:crossBetween val="between"/>
        <c:dispUnits/>
      </c:valAx>
      <c:spPr>
        <a:solidFill>
          <a:srgbClr val="EDEFC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DEFCD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725"/>
          <c:w val="0.96725"/>
          <c:h val="0.9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70357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estacionalidad_mediasmóbiles!$I$89:$T$89</c:f>
              <c:numCache>
                <c:ptCount val="12"/>
                <c:pt idx="0">
                  <c:v>105.80743010335325</c:v>
                </c:pt>
                <c:pt idx="1">
                  <c:v>105.37292314493874</c:v>
                </c:pt>
                <c:pt idx="2">
                  <c:v>104.77630224745404</c:v>
                </c:pt>
                <c:pt idx="3">
                  <c:v>103.15099516208718</c:v>
                </c:pt>
                <c:pt idx="4">
                  <c:v>100.91333392837791</c:v>
                </c:pt>
                <c:pt idx="5">
                  <c:v>97.3472423513948</c:v>
                </c:pt>
                <c:pt idx="6">
                  <c:v>93.35245609601932</c:v>
                </c:pt>
                <c:pt idx="7">
                  <c:v>88.79591237245627</c:v>
                </c:pt>
                <c:pt idx="8">
                  <c:v>90.07623688316737</c:v>
                </c:pt>
                <c:pt idx="9">
                  <c:v>93.61403931906382</c:v>
                </c:pt>
                <c:pt idx="10">
                  <c:v>96.44153851274318</c:v>
                </c:pt>
                <c:pt idx="11">
                  <c:v>98.28492795768923</c:v>
                </c:pt>
              </c:numCache>
            </c:numRef>
          </c:val>
          <c:smooth val="0"/>
        </c:ser>
        <c:marker val="1"/>
        <c:axId val="56912913"/>
        <c:axId val="39861742"/>
      </c:lineChart>
      <c:catAx>
        <c:axId val="56912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61742"/>
        <c:crosses val="autoZero"/>
        <c:auto val="1"/>
        <c:lblOffset val="100"/>
        <c:tickLblSkip val="1"/>
        <c:noMultiLvlLbl val="0"/>
      </c:catAx>
      <c:valAx>
        <c:axId val="39861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2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DEFCD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rexistrado en Galicia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4375"/>
          <c:w val="0.91825"/>
          <c:h val="0.75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70357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703572"/>
                </a:solidFill>
              </a:ln>
            </c:spPr>
          </c:marker>
          <c:cat>
            <c:strRef>
              <c:f>datos!$A$26:$A$289</c:f>
              <c:strCache/>
            </c:strRef>
          </c:cat>
          <c:val>
            <c:numRef>
              <c:f>datos!$B$2:$B$289</c:f>
              <c:numCache/>
            </c:numRef>
          </c:val>
          <c:smooth val="0"/>
        </c:ser>
        <c:marker val="1"/>
        <c:axId val="15139831"/>
        <c:axId val="36401916"/>
      </c:lineChart>
      <c:dateAx>
        <c:axId val="1513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Ano/mes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1916"/>
        <c:crosses val="autoZero"/>
        <c:auto val="0"/>
        <c:baseTimeUnit val="months"/>
        <c:majorUnit val="2"/>
        <c:majorTimeUnit val="years"/>
        <c:minorUnit val="1"/>
        <c:minorTimeUnit val="years"/>
        <c:noMultiLvlLbl val="0"/>
      </c:dateAx>
      <c:valAx>
        <c:axId val="36401916"/>
        <c:scaling>
          <c:orientation val="minMax"/>
          <c:min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Parados rexistrados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9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"/>
          <c:w val="0.91975"/>
          <c:h val="0.93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datos!$A$266:$A$291</c:f>
              <c:strCache/>
            </c:strRef>
          </c:cat>
          <c:val>
            <c:numRef>
              <c:f>datos!$B$266:$B$291</c:f>
              <c:numCache/>
            </c:numRef>
          </c:val>
          <c:smooth val="0"/>
        </c:ser>
        <c:marker val="1"/>
        <c:axId val="49022605"/>
        <c:axId val="12369402"/>
      </c:lineChart>
      <c:dateAx>
        <c:axId val="49022605"/>
        <c:scaling>
          <c:orientation val="minMax"/>
        </c:scaling>
        <c:axPos val="b"/>
        <c:delete val="0"/>
        <c:numFmt formatCode="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6940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2369402"/>
        <c:scaling>
          <c:orientation val="minMax"/>
          <c:min val="12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22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05"/>
          <c:w val="0.97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035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autocorrelaciones!$G$30:$G$36</c:f>
              <c:strCache/>
            </c:strRef>
          </c:cat>
          <c:val>
            <c:numRef>
              <c:f>autocorrelaciones!$H$30:$H$36</c:f>
              <c:numCache/>
            </c:numRef>
          </c:val>
        </c:ser>
        <c:gapWidth val="0"/>
        <c:axId val="23168339"/>
        <c:axId val="793192"/>
      </c:barChart>
      <c:catAx>
        <c:axId val="23168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Retardo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3192"/>
        <c:crosses val="autoZero"/>
        <c:auto val="1"/>
        <c:lblOffset val="100"/>
        <c:tickLblSkip val="1"/>
        <c:noMultiLvlLbl val="0"/>
      </c:catAx>
      <c:valAx>
        <c:axId val="7931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168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142875</xdr:rowOff>
    </xdr:from>
    <xdr:to>
      <xdr:col>14</xdr:col>
      <xdr:colOff>571500</xdr:colOff>
      <xdr:row>21</xdr:row>
      <xdr:rowOff>104775</xdr:rowOff>
    </xdr:to>
    <xdr:graphicFrame>
      <xdr:nvGraphicFramePr>
        <xdr:cNvPr id="1" name="Gráfico 1"/>
        <xdr:cNvGraphicFramePr/>
      </xdr:nvGraphicFramePr>
      <xdr:xfrm>
        <a:off x="6191250" y="142875"/>
        <a:ext cx="50482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9525</xdr:rowOff>
    </xdr:from>
    <xdr:to>
      <xdr:col>7</xdr:col>
      <xdr:colOff>9525</xdr:colOff>
      <xdr:row>21</xdr:row>
      <xdr:rowOff>114300</xdr:rowOff>
    </xdr:to>
    <xdr:graphicFrame>
      <xdr:nvGraphicFramePr>
        <xdr:cNvPr id="2" name="Gráfico 2"/>
        <xdr:cNvGraphicFramePr/>
      </xdr:nvGraphicFramePr>
      <xdr:xfrm>
        <a:off x="771525" y="333375"/>
        <a:ext cx="45720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23</xdr:row>
      <xdr:rowOff>9525</xdr:rowOff>
    </xdr:from>
    <xdr:to>
      <xdr:col>7</xdr:col>
      <xdr:colOff>9525</xdr:colOff>
      <xdr:row>42</xdr:row>
      <xdr:rowOff>95250</xdr:rowOff>
    </xdr:to>
    <xdr:graphicFrame>
      <xdr:nvGraphicFramePr>
        <xdr:cNvPr id="3" name="Gráfico 3"/>
        <xdr:cNvGraphicFramePr/>
      </xdr:nvGraphicFramePr>
      <xdr:xfrm>
        <a:off x="762000" y="3733800"/>
        <a:ext cx="45815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228600</xdr:colOff>
      <xdr:row>23</xdr:row>
      <xdr:rowOff>85725</xdr:rowOff>
    </xdr:from>
    <xdr:to>
      <xdr:col>13</xdr:col>
      <xdr:colOff>600075</xdr:colOff>
      <xdr:row>42</xdr:row>
      <xdr:rowOff>142875</xdr:rowOff>
    </xdr:to>
    <xdr:graphicFrame>
      <xdr:nvGraphicFramePr>
        <xdr:cNvPr id="4" name="Gráfico 3"/>
        <xdr:cNvGraphicFramePr/>
      </xdr:nvGraphicFramePr>
      <xdr:xfrm>
        <a:off x="5562600" y="3810000"/>
        <a:ext cx="494347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13</xdr:col>
      <xdr:colOff>57150</xdr:colOff>
      <xdr:row>62</xdr:row>
      <xdr:rowOff>47625</xdr:rowOff>
    </xdr:to>
    <xdr:graphicFrame>
      <xdr:nvGraphicFramePr>
        <xdr:cNvPr id="5" name="Gráfico 4"/>
        <xdr:cNvGraphicFramePr/>
      </xdr:nvGraphicFramePr>
      <xdr:xfrm>
        <a:off x="5334000" y="7124700"/>
        <a:ext cx="46291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647700</xdr:colOff>
      <xdr:row>68</xdr:row>
      <xdr:rowOff>85725</xdr:rowOff>
    </xdr:from>
    <xdr:to>
      <xdr:col>10</xdr:col>
      <xdr:colOff>438150</xdr:colOff>
      <xdr:row>91</xdr:row>
      <xdr:rowOff>28575</xdr:rowOff>
    </xdr:to>
    <xdr:graphicFrame>
      <xdr:nvGraphicFramePr>
        <xdr:cNvPr id="6" name="Gráfico 1"/>
        <xdr:cNvGraphicFramePr/>
      </xdr:nvGraphicFramePr>
      <xdr:xfrm>
        <a:off x="2171700" y="11096625"/>
        <a:ext cx="5886450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</xdr:row>
      <xdr:rowOff>19050</xdr:rowOff>
    </xdr:from>
    <xdr:to>
      <xdr:col>7</xdr:col>
      <xdr:colOff>342900</xdr:colOff>
      <xdr:row>20</xdr:row>
      <xdr:rowOff>76200</xdr:rowOff>
    </xdr:to>
    <xdr:graphicFrame>
      <xdr:nvGraphicFramePr>
        <xdr:cNvPr id="1" name="Gráfico 3"/>
        <xdr:cNvGraphicFramePr/>
      </xdr:nvGraphicFramePr>
      <xdr:xfrm>
        <a:off x="1933575" y="180975"/>
        <a:ext cx="49434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21</xdr:row>
      <xdr:rowOff>142875</xdr:rowOff>
    </xdr:from>
    <xdr:to>
      <xdr:col>7</xdr:col>
      <xdr:colOff>38100</xdr:colOff>
      <xdr:row>40</xdr:row>
      <xdr:rowOff>28575</xdr:rowOff>
    </xdr:to>
    <xdr:graphicFrame>
      <xdr:nvGraphicFramePr>
        <xdr:cNvPr id="2" name="Gráfico 4"/>
        <xdr:cNvGraphicFramePr/>
      </xdr:nvGraphicFramePr>
      <xdr:xfrm>
        <a:off x="1943100" y="3543300"/>
        <a:ext cx="46291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39</xdr:row>
      <xdr:rowOff>0</xdr:rowOff>
    </xdr:from>
    <xdr:to>
      <xdr:col>11</xdr:col>
      <xdr:colOff>161925</xdr:colOff>
      <xdr:row>58</xdr:row>
      <xdr:rowOff>114300</xdr:rowOff>
    </xdr:to>
    <xdr:graphicFrame>
      <xdr:nvGraphicFramePr>
        <xdr:cNvPr id="1" name="Gráfico 1"/>
        <xdr:cNvGraphicFramePr/>
      </xdr:nvGraphicFramePr>
      <xdr:xfrm>
        <a:off x="6400800" y="6353175"/>
        <a:ext cx="64484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38</xdr:row>
      <xdr:rowOff>142875</xdr:rowOff>
    </xdr:from>
    <xdr:to>
      <xdr:col>6</xdr:col>
      <xdr:colOff>114300</xdr:colOff>
      <xdr:row>58</xdr:row>
      <xdr:rowOff>47625</xdr:rowOff>
    </xdr:to>
    <xdr:graphicFrame>
      <xdr:nvGraphicFramePr>
        <xdr:cNvPr id="2" name="Gráfico 2"/>
        <xdr:cNvGraphicFramePr/>
      </xdr:nvGraphicFramePr>
      <xdr:xfrm>
        <a:off x="1981200" y="6334125"/>
        <a:ext cx="38671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58</xdr:row>
      <xdr:rowOff>133350</xdr:rowOff>
    </xdr:from>
    <xdr:to>
      <xdr:col>6</xdr:col>
      <xdr:colOff>1047750</xdr:colOff>
      <xdr:row>78</xdr:row>
      <xdr:rowOff>66675</xdr:rowOff>
    </xdr:to>
    <xdr:graphicFrame>
      <xdr:nvGraphicFramePr>
        <xdr:cNvPr id="1" name="Gráfico 4"/>
        <xdr:cNvGraphicFramePr/>
      </xdr:nvGraphicFramePr>
      <xdr:xfrm>
        <a:off x="2133600" y="9572625"/>
        <a:ext cx="46672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57</xdr:row>
      <xdr:rowOff>152400</xdr:rowOff>
    </xdr:from>
    <xdr:to>
      <xdr:col>10</xdr:col>
      <xdr:colOff>590550</xdr:colOff>
      <xdr:row>77</xdr:row>
      <xdr:rowOff>28575</xdr:rowOff>
    </xdr:to>
    <xdr:graphicFrame>
      <xdr:nvGraphicFramePr>
        <xdr:cNvPr id="2" name="Gráfico 6"/>
        <xdr:cNvGraphicFramePr/>
      </xdr:nvGraphicFramePr>
      <xdr:xfrm>
        <a:off x="7162800" y="9429750"/>
        <a:ext cx="43434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30</xdr:row>
      <xdr:rowOff>28575</xdr:rowOff>
    </xdr:from>
    <xdr:to>
      <xdr:col>7</xdr:col>
      <xdr:colOff>581025</xdr:colOff>
      <xdr:row>50</xdr:row>
      <xdr:rowOff>38100</xdr:rowOff>
    </xdr:to>
    <xdr:graphicFrame>
      <xdr:nvGraphicFramePr>
        <xdr:cNvPr id="1" name="Gráfico 2"/>
        <xdr:cNvGraphicFramePr/>
      </xdr:nvGraphicFramePr>
      <xdr:xfrm>
        <a:off x="3209925" y="4886325"/>
        <a:ext cx="38862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59</xdr:row>
      <xdr:rowOff>57150</xdr:rowOff>
    </xdr:from>
    <xdr:to>
      <xdr:col>7</xdr:col>
      <xdr:colOff>9525</xdr:colOff>
      <xdr:row>75</xdr:row>
      <xdr:rowOff>66675</xdr:rowOff>
    </xdr:to>
    <xdr:graphicFrame>
      <xdr:nvGraphicFramePr>
        <xdr:cNvPr id="1" name="Gráfico 2"/>
        <xdr:cNvGraphicFramePr/>
      </xdr:nvGraphicFramePr>
      <xdr:xfrm>
        <a:off x="2143125" y="9829800"/>
        <a:ext cx="42767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91</xdr:row>
      <xdr:rowOff>0</xdr:rowOff>
    </xdr:from>
    <xdr:to>
      <xdr:col>16</xdr:col>
      <xdr:colOff>47625</xdr:colOff>
      <xdr:row>113</xdr:row>
      <xdr:rowOff>104775</xdr:rowOff>
    </xdr:to>
    <xdr:graphicFrame>
      <xdr:nvGraphicFramePr>
        <xdr:cNvPr id="1" name="Gráfico 1"/>
        <xdr:cNvGraphicFramePr/>
      </xdr:nvGraphicFramePr>
      <xdr:xfrm>
        <a:off x="6800850" y="14801850"/>
        <a:ext cx="5886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7">
      <selection activeCell="L94" sqref="L9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0"/>
  <sheetViews>
    <sheetView tabSelected="1" zoomScalePageLayoutView="0" workbookViewId="0" topLeftCell="A1">
      <selection activeCell="D291" sqref="D291"/>
    </sheetView>
  </sheetViews>
  <sheetFormatPr defaultColWidth="11.421875" defaultRowHeight="12.75"/>
  <cols>
    <col min="4" max="4" width="19.421875" style="3" customWidth="1"/>
    <col min="5" max="5" width="15.57421875" style="0" customWidth="1"/>
    <col min="6" max="6" width="11.57421875" style="3" bestFit="1" customWidth="1"/>
    <col min="7" max="7" width="17.140625" style="3" customWidth="1"/>
    <col min="8" max="8" width="17.28125" style="0" customWidth="1"/>
    <col min="9" max="9" width="10.421875" style="0" customWidth="1"/>
    <col min="10" max="10" width="23.57421875" style="0" customWidth="1"/>
    <col min="11" max="11" width="13.7109375" style="0" customWidth="1"/>
    <col min="12" max="12" width="16.00390625" style="0" customWidth="1"/>
    <col min="13" max="13" width="8.57421875" style="0" customWidth="1"/>
    <col min="14" max="14" width="11.7109375" style="0" customWidth="1"/>
    <col min="15" max="15" width="14.7109375" style="0" bestFit="1" customWidth="1"/>
    <col min="16" max="16" width="17.8515625" style="0" bestFit="1" customWidth="1"/>
  </cols>
  <sheetData>
    <row r="1" spans="1:2" ht="12.75">
      <c r="A1" t="s">
        <v>13</v>
      </c>
      <c r="B1" t="s">
        <v>12</v>
      </c>
    </row>
    <row r="2" spans="1:8" ht="12.75">
      <c r="A2" s="1">
        <v>35431</v>
      </c>
      <c r="B2" s="2">
        <v>179783</v>
      </c>
      <c r="F2"/>
      <c r="H2" s="3"/>
    </row>
    <row r="3" spans="1:8" ht="12.75">
      <c r="A3" s="1">
        <v>35462</v>
      </c>
      <c r="B3" s="2">
        <v>179666</v>
      </c>
      <c r="F3"/>
      <c r="H3" s="3"/>
    </row>
    <row r="4" spans="1:8" ht="12.75">
      <c r="A4" s="1">
        <v>35490</v>
      </c>
      <c r="B4" s="2">
        <v>177642</v>
      </c>
      <c r="C4" s="2"/>
      <c r="F4"/>
      <c r="H4" s="3"/>
    </row>
    <row r="5" spans="1:8" ht="12.75">
      <c r="A5" s="1">
        <v>35521</v>
      </c>
      <c r="B5" s="2">
        <v>174255</v>
      </c>
      <c r="C5" s="2"/>
      <c r="F5"/>
      <c r="H5" s="3"/>
    </row>
    <row r="6" spans="1:8" ht="12.75">
      <c r="A6" s="1">
        <v>35551</v>
      </c>
      <c r="B6" s="2">
        <v>171284</v>
      </c>
      <c r="C6" s="2"/>
      <c r="F6"/>
      <c r="H6" s="3"/>
    </row>
    <row r="7" spans="1:8" ht="12.75">
      <c r="A7" s="1">
        <v>35582</v>
      </c>
      <c r="B7" s="2">
        <v>167921</v>
      </c>
      <c r="C7" s="2"/>
      <c r="F7"/>
      <c r="H7" s="3"/>
    </row>
    <row r="8" spans="1:8" ht="12.75">
      <c r="A8" s="1">
        <v>35612</v>
      </c>
      <c r="B8" s="2">
        <v>159532</v>
      </c>
      <c r="C8" s="2"/>
      <c r="F8"/>
      <c r="H8" s="3"/>
    </row>
    <row r="9" spans="1:8" ht="12.75">
      <c r="A9" s="1">
        <v>35643</v>
      </c>
      <c r="B9" s="2">
        <v>156178</v>
      </c>
      <c r="C9" s="2"/>
      <c r="F9"/>
      <c r="H9" s="3"/>
    </row>
    <row r="10" spans="1:8" ht="12.75">
      <c r="A10" s="1">
        <v>35674</v>
      </c>
      <c r="B10" s="2">
        <v>160683</v>
      </c>
      <c r="C10" s="2"/>
      <c r="F10"/>
      <c r="H10" s="3"/>
    </row>
    <row r="11" spans="1:8" ht="12.75">
      <c r="A11" s="1">
        <v>35704</v>
      </c>
      <c r="B11" s="2">
        <v>166928</v>
      </c>
      <c r="C11" s="2"/>
      <c r="F11"/>
      <c r="H11" s="3"/>
    </row>
    <row r="12" spans="1:8" ht="12.75">
      <c r="A12" s="1">
        <v>35735</v>
      </c>
      <c r="B12" s="2">
        <v>168823</v>
      </c>
      <c r="C12" s="2"/>
      <c r="F12"/>
      <c r="H12" s="3"/>
    </row>
    <row r="13" spans="1:8" ht="12.75">
      <c r="A13" s="1">
        <v>35765</v>
      </c>
      <c r="B13" s="2">
        <v>170767</v>
      </c>
      <c r="C13" s="2"/>
      <c r="F13"/>
      <c r="H13" s="3"/>
    </row>
    <row r="14" spans="1:8" ht="12.75">
      <c r="A14" s="1">
        <v>35796</v>
      </c>
      <c r="B14" s="2">
        <v>172838</v>
      </c>
      <c r="C14" s="2"/>
      <c r="F14"/>
      <c r="H14" s="3"/>
    </row>
    <row r="15" spans="1:8" ht="12.75">
      <c r="A15" s="1">
        <v>35827</v>
      </c>
      <c r="B15" s="2">
        <v>168861</v>
      </c>
      <c r="C15" s="2"/>
      <c r="F15"/>
      <c r="H15" s="3"/>
    </row>
    <row r="16" spans="1:8" ht="12.75">
      <c r="A16" s="1">
        <v>35855</v>
      </c>
      <c r="B16" s="2">
        <v>166552</v>
      </c>
      <c r="C16" s="2"/>
      <c r="F16"/>
      <c r="H16" s="3"/>
    </row>
    <row r="17" spans="1:8" ht="12.75">
      <c r="A17" s="1">
        <v>35886</v>
      </c>
      <c r="B17" s="2">
        <v>165411</v>
      </c>
      <c r="C17" s="2"/>
      <c r="F17"/>
      <c r="H17" s="3"/>
    </row>
    <row r="18" spans="1:8" ht="12.75">
      <c r="A18" s="1">
        <v>35916</v>
      </c>
      <c r="B18" s="2">
        <v>160515</v>
      </c>
      <c r="C18" s="2"/>
      <c r="F18"/>
      <c r="H18" s="3"/>
    </row>
    <row r="19" spans="1:8" ht="12.75">
      <c r="A19" s="1">
        <v>35947</v>
      </c>
      <c r="B19" s="2">
        <v>156153</v>
      </c>
      <c r="C19" s="2"/>
      <c r="F19"/>
      <c r="H19" s="3"/>
    </row>
    <row r="20" spans="1:8" ht="12.75">
      <c r="A20" s="1">
        <v>35977</v>
      </c>
      <c r="B20" s="2">
        <v>147210</v>
      </c>
      <c r="C20" s="2"/>
      <c r="F20"/>
      <c r="H20" s="3"/>
    </row>
    <row r="21" spans="1:8" ht="12.75">
      <c r="A21" s="1">
        <v>36008</v>
      </c>
      <c r="B21" s="2">
        <v>143919</v>
      </c>
      <c r="C21" s="2"/>
      <c r="F21"/>
      <c r="H21" s="3"/>
    </row>
    <row r="22" spans="1:8" ht="12.75">
      <c r="A22" s="1">
        <v>36039</v>
      </c>
      <c r="B22" s="2">
        <v>144945</v>
      </c>
      <c r="C22" s="2"/>
      <c r="F22"/>
      <c r="H22" s="3"/>
    </row>
    <row r="23" spans="1:8" ht="12.75">
      <c r="A23" s="1">
        <v>36069</v>
      </c>
      <c r="B23" s="2">
        <v>149014</v>
      </c>
      <c r="C23" s="2"/>
      <c r="F23"/>
      <c r="H23" s="3"/>
    </row>
    <row r="24" spans="1:8" ht="12.75">
      <c r="A24" s="1">
        <v>36100</v>
      </c>
      <c r="B24" s="2">
        <v>150298</v>
      </c>
      <c r="C24" s="2"/>
      <c r="F24"/>
      <c r="H24" s="3"/>
    </row>
    <row r="25" spans="1:8" ht="12.75">
      <c r="A25" s="1">
        <v>36130</v>
      </c>
      <c r="B25" s="2">
        <v>152781</v>
      </c>
      <c r="C25" s="2"/>
      <c r="F25"/>
      <c r="H25" s="3"/>
    </row>
    <row r="26" spans="1:8" ht="12.75">
      <c r="A26" s="1">
        <v>36161</v>
      </c>
      <c r="B26" s="2">
        <v>154215</v>
      </c>
      <c r="C26" s="2"/>
      <c r="F26" s="8"/>
      <c r="G26" s="8"/>
      <c r="H26" s="8"/>
    </row>
    <row r="27" spans="1:8" ht="12.75">
      <c r="A27" s="1">
        <v>36192</v>
      </c>
      <c r="B27" s="2">
        <v>151129</v>
      </c>
      <c r="C27" s="2"/>
      <c r="F27" s="4"/>
      <c r="G27" s="4"/>
      <c r="H27" s="14"/>
    </row>
    <row r="28" spans="1:10" ht="12.75">
      <c r="A28" s="1">
        <v>36220</v>
      </c>
      <c r="B28" s="2">
        <v>151158</v>
      </c>
      <c r="C28" s="2"/>
      <c r="F28" s="4"/>
      <c r="G28" s="4"/>
      <c r="H28" s="14"/>
      <c r="I28" s="9"/>
      <c r="J28" s="10"/>
    </row>
    <row r="29" spans="1:10" ht="12.75">
      <c r="A29" s="1">
        <v>36251</v>
      </c>
      <c r="B29" s="2">
        <v>146987</v>
      </c>
      <c r="C29" s="2"/>
      <c r="F29" s="4"/>
      <c r="G29" s="4"/>
      <c r="H29" s="14"/>
      <c r="I29" s="9"/>
      <c r="J29" s="10"/>
    </row>
    <row r="30" spans="1:10" ht="12.75">
      <c r="A30" s="1">
        <v>36281</v>
      </c>
      <c r="B30" s="2">
        <v>139078</v>
      </c>
      <c r="C30" s="2"/>
      <c r="F30" s="4"/>
      <c r="G30" s="4"/>
      <c r="H30" s="14"/>
      <c r="I30" s="9"/>
      <c r="J30" s="10"/>
    </row>
    <row r="31" spans="1:8" ht="12.75">
      <c r="A31" s="1">
        <v>36312</v>
      </c>
      <c r="B31" s="2">
        <v>132740</v>
      </c>
      <c r="C31" s="2"/>
      <c r="F31" s="4"/>
      <c r="G31" s="4"/>
      <c r="H31" s="14"/>
    </row>
    <row r="32" spans="1:8" ht="12.75">
      <c r="A32" s="1">
        <v>36342</v>
      </c>
      <c r="B32" s="2">
        <v>126415</v>
      </c>
      <c r="C32" s="2"/>
      <c r="F32" s="4"/>
      <c r="G32" s="4"/>
      <c r="H32" s="14"/>
    </row>
    <row r="33" spans="1:8" ht="12.75">
      <c r="A33" s="1">
        <v>36373</v>
      </c>
      <c r="B33" s="2">
        <v>126037</v>
      </c>
      <c r="C33" s="2"/>
      <c r="H33" s="15"/>
    </row>
    <row r="34" spans="1:3" ht="12.75">
      <c r="A34" s="1">
        <v>36404</v>
      </c>
      <c r="B34" s="2">
        <v>128232</v>
      </c>
      <c r="C34" s="2"/>
    </row>
    <row r="35" spans="1:8" ht="12.75">
      <c r="A35" s="1">
        <v>36434</v>
      </c>
      <c r="B35" s="2">
        <v>132859</v>
      </c>
      <c r="C35" s="2"/>
      <c r="F35"/>
      <c r="G35"/>
      <c r="H35" s="3"/>
    </row>
    <row r="36" spans="1:8" ht="12.75">
      <c r="A36" s="1">
        <v>36465</v>
      </c>
      <c r="B36" s="2">
        <v>137703</v>
      </c>
      <c r="C36" s="2"/>
      <c r="F36"/>
      <c r="G36"/>
      <c r="H36" s="3"/>
    </row>
    <row r="37" spans="1:8" ht="12.75">
      <c r="A37" s="1">
        <v>36495</v>
      </c>
      <c r="B37" s="2">
        <v>142382</v>
      </c>
      <c r="C37" s="2"/>
      <c r="F37"/>
      <c r="G37"/>
      <c r="H37" s="3"/>
    </row>
    <row r="38" spans="1:8" ht="12.75">
      <c r="A38" s="1">
        <v>36526</v>
      </c>
      <c r="B38" s="2">
        <v>146287</v>
      </c>
      <c r="C38" s="2"/>
      <c r="F38"/>
      <c r="G38"/>
      <c r="H38" s="3"/>
    </row>
    <row r="39" spans="1:8" ht="12.75">
      <c r="A39" s="1">
        <v>36557</v>
      </c>
      <c r="B39" s="2">
        <v>146608</v>
      </c>
      <c r="C39" s="2"/>
      <c r="F39"/>
      <c r="G39"/>
      <c r="H39" s="3"/>
    </row>
    <row r="40" spans="1:8" ht="12.75">
      <c r="A40" s="1">
        <v>36586</v>
      </c>
      <c r="B40" s="2">
        <v>143259</v>
      </c>
      <c r="C40" s="2"/>
      <c r="F40"/>
      <c r="G40"/>
      <c r="H40" s="3"/>
    </row>
    <row r="41" spans="1:7" ht="12.75">
      <c r="A41" s="1">
        <v>36617</v>
      </c>
      <c r="B41" s="2">
        <v>138426</v>
      </c>
      <c r="C41" s="2"/>
      <c r="F41"/>
      <c r="G41"/>
    </row>
    <row r="42" spans="1:7" ht="13.5" thickBot="1">
      <c r="A42" s="1">
        <v>36647</v>
      </c>
      <c r="B42" s="2">
        <v>133374</v>
      </c>
      <c r="C42" s="2"/>
      <c r="F42" s="8"/>
      <c r="G42"/>
    </row>
    <row r="43" spans="1:7" ht="12.75">
      <c r="A43" s="1">
        <v>36678</v>
      </c>
      <c r="B43" s="2">
        <v>129106</v>
      </c>
      <c r="C43" s="2"/>
      <c r="D43" s="7" t="s">
        <v>19</v>
      </c>
      <c r="E43" s="7"/>
      <c r="F43"/>
      <c r="G43"/>
    </row>
    <row r="44" spans="1:7" ht="12.75">
      <c r="A44" s="1">
        <v>36708</v>
      </c>
      <c r="B44" s="2">
        <v>124849</v>
      </c>
      <c r="C44" s="2"/>
      <c r="D44" s="5"/>
      <c r="E44" s="5"/>
      <c r="F44"/>
      <c r="G44"/>
    </row>
    <row r="45" spans="1:8" ht="12.75">
      <c r="A45" s="1">
        <v>36739</v>
      </c>
      <c r="B45" s="2">
        <v>124385</v>
      </c>
      <c r="C45" s="2"/>
      <c r="D45" s="5" t="s">
        <v>20</v>
      </c>
      <c r="E45" s="90">
        <v>186587.6319</v>
      </c>
      <c r="F45"/>
      <c r="G45"/>
      <c r="H45" s="88"/>
    </row>
    <row r="46" spans="1:7" ht="12.75">
      <c r="A46" s="1">
        <v>36770</v>
      </c>
      <c r="B46" s="2">
        <v>126119</v>
      </c>
      <c r="C46" s="2"/>
      <c r="D46" s="5" t="s">
        <v>21</v>
      </c>
      <c r="E46" s="89">
        <v>24885.927970554247</v>
      </c>
      <c r="F46"/>
      <c r="G46"/>
    </row>
    <row r="47" spans="1:7" ht="12.75">
      <c r="A47" s="1">
        <v>36800</v>
      </c>
      <c r="B47" s="2">
        <v>132554</v>
      </c>
      <c r="C47" s="2"/>
      <c r="D47" s="5" t="s">
        <v>22</v>
      </c>
      <c r="E47" s="89">
        <v>619309410.9556142</v>
      </c>
      <c r="F47"/>
      <c r="G47"/>
    </row>
    <row r="48" spans="1:8" ht="12.75">
      <c r="A48" s="1">
        <v>36831</v>
      </c>
      <c r="B48" s="2">
        <v>136833</v>
      </c>
      <c r="C48" s="2"/>
      <c r="D48" s="5" t="s">
        <v>23</v>
      </c>
      <c r="E48" s="91">
        <v>143968.5833</v>
      </c>
      <c r="F48"/>
      <c r="G48"/>
      <c r="H48" s="88"/>
    </row>
    <row r="49" spans="1:8" ht="12.75">
      <c r="A49" s="1">
        <v>36861</v>
      </c>
      <c r="B49" s="2">
        <v>142216</v>
      </c>
      <c r="C49" s="2"/>
      <c r="D49" s="5" t="s">
        <v>24</v>
      </c>
      <c r="E49" s="91">
        <v>132038.0833</v>
      </c>
      <c r="F49"/>
      <c r="G49"/>
      <c r="H49" s="88"/>
    </row>
    <row r="50" spans="1:8" ht="12.75">
      <c r="A50" s="1">
        <v>36892</v>
      </c>
      <c r="B50" s="2">
        <v>144872</v>
      </c>
      <c r="C50" s="2"/>
      <c r="D50" s="5" t="s">
        <v>25</v>
      </c>
      <c r="E50" s="91">
        <v>276006.6667</v>
      </c>
      <c r="F50"/>
      <c r="G50"/>
      <c r="H50" s="88"/>
    </row>
    <row r="51" spans="1:5" ht="13.5" thickBot="1">
      <c r="A51" s="1">
        <v>36923</v>
      </c>
      <c r="B51" s="2">
        <v>142885</v>
      </c>
      <c r="C51" s="2"/>
      <c r="D51" s="6" t="s">
        <v>26</v>
      </c>
      <c r="E51" s="6">
        <v>24</v>
      </c>
    </row>
    <row r="52" spans="1:3" ht="12.75">
      <c r="A52" s="1">
        <v>36951</v>
      </c>
      <c r="B52" s="2">
        <v>139436</v>
      </c>
      <c r="C52" s="2"/>
    </row>
    <row r="53" spans="1:3" ht="12.75">
      <c r="A53" s="1">
        <v>36982</v>
      </c>
      <c r="B53" s="2">
        <v>135652</v>
      </c>
      <c r="C53" s="2"/>
    </row>
    <row r="54" spans="1:3" ht="12.75">
      <c r="A54" s="1">
        <v>37012</v>
      </c>
      <c r="B54" s="2">
        <v>130251</v>
      </c>
      <c r="C54" s="2"/>
    </row>
    <row r="55" spans="1:3" ht="12.75">
      <c r="A55" s="1">
        <v>37043</v>
      </c>
      <c r="B55" s="2">
        <v>126190</v>
      </c>
      <c r="C55" s="2"/>
    </row>
    <row r="56" spans="1:5" ht="12.75">
      <c r="A56" s="1">
        <v>37073</v>
      </c>
      <c r="B56" s="2">
        <v>120169</v>
      </c>
      <c r="C56" s="2"/>
      <c r="D56" s="3">
        <v>1997</v>
      </c>
      <c r="E56" s="88">
        <f>AVERAGE(B2:B13)</f>
        <v>169455.16666666666</v>
      </c>
    </row>
    <row r="57" spans="1:5" ht="12.75">
      <c r="A57" s="1">
        <v>37104</v>
      </c>
      <c r="B57" s="2">
        <v>119811</v>
      </c>
      <c r="C57" s="2"/>
      <c r="D57" s="3">
        <v>1998</v>
      </c>
      <c r="E57" s="88">
        <f>AVERAGE(B14:B25)</f>
        <v>156541.41666666666</v>
      </c>
    </row>
    <row r="58" spans="1:5" ht="12.75">
      <c r="A58" s="1">
        <v>37135</v>
      </c>
      <c r="B58" s="2">
        <v>123180</v>
      </c>
      <c r="C58" s="2"/>
      <c r="D58" s="3">
        <v>1999</v>
      </c>
      <c r="E58" s="88">
        <f>AVERAGE(B26:B37)</f>
        <v>139077.91666666666</v>
      </c>
    </row>
    <row r="59" spans="1:5" ht="12.75">
      <c r="A59" s="1">
        <v>37165</v>
      </c>
      <c r="B59" s="2">
        <v>129431</v>
      </c>
      <c r="C59" s="2"/>
      <c r="D59" s="3">
        <v>2000</v>
      </c>
      <c r="E59" s="88">
        <f>AVERAGE(B38:B49)</f>
        <v>135334.66666666666</v>
      </c>
    </row>
    <row r="60" spans="1:5" ht="12.75">
      <c r="A60" s="1">
        <v>37196</v>
      </c>
      <c r="B60" s="2">
        <v>134226</v>
      </c>
      <c r="C60" s="2"/>
      <c r="D60" s="3">
        <v>2001</v>
      </c>
      <c r="E60" s="88">
        <f>AVERAGE(B50:B61)</f>
        <v>132038.08333333334</v>
      </c>
    </row>
    <row r="61" spans="1:5" ht="12.75">
      <c r="A61" s="1">
        <v>37226</v>
      </c>
      <c r="B61" s="2">
        <v>138354</v>
      </c>
      <c r="C61" s="2"/>
      <c r="D61" s="3">
        <v>2002</v>
      </c>
      <c r="E61" s="88">
        <f>AVERAGE(B62:B73)</f>
        <v>140456.66666666666</v>
      </c>
    </row>
    <row r="62" spans="1:5" ht="12.75">
      <c r="A62" s="1">
        <v>37257</v>
      </c>
      <c r="B62" s="2">
        <v>144687</v>
      </c>
      <c r="C62" s="2"/>
      <c r="D62" s="3">
        <v>2003</v>
      </c>
      <c r="E62" s="88">
        <f>AVERAGE(B74:B85)</f>
        <v>145979.41666666666</v>
      </c>
    </row>
    <row r="63" spans="1:5" ht="12.75">
      <c r="A63" s="1">
        <v>37288</v>
      </c>
      <c r="B63" s="2">
        <v>146262</v>
      </c>
      <c r="C63" s="2"/>
      <c r="D63" s="3">
        <v>2004</v>
      </c>
      <c r="E63" s="88">
        <f>AVERAGE(B86:B97)</f>
        <v>147423.25</v>
      </c>
    </row>
    <row r="64" spans="1:16" ht="12.75">
      <c r="A64" s="1">
        <v>37316</v>
      </c>
      <c r="B64" s="2">
        <v>145330</v>
      </c>
      <c r="C64" s="2"/>
      <c r="D64" s="3">
        <v>2005</v>
      </c>
      <c r="E64" s="88">
        <f>AVERAGE(B98:B109)</f>
        <v>161719.75</v>
      </c>
      <c r="I64" s="16"/>
      <c r="J64" s="16"/>
      <c r="K64" s="16"/>
      <c r="L64" s="16"/>
      <c r="M64" s="16"/>
      <c r="N64" s="16"/>
      <c r="O64" s="16"/>
      <c r="P64" s="16"/>
    </row>
    <row r="65" spans="1:16" ht="12.75">
      <c r="A65" s="1">
        <v>37347</v>
      </c>
      <c r="B65" s="2">
        <v>140665</v>
      </c>
      <c r="C65" s="2"/>
      <c r="D65" s="3">
        <v>2006</v>
      </c>
      <c r="E65" s="88">
        <f>AVERAGE(B110:B121)</f>
        <v>161275.58333333334</v>
      </c>
      <c r="I65" s="17"/>
      <c r="J65" s="13"/>
      <c r="K65" s="13"/>
      <c r="L65" s="13"/>
      <c r="M65" s="13"/>
      <c r="N65" s="13"/>
      <c r="O65" s="13"/>
      <c r="P65" s="13"/>
    </row>
    <row r="66" spans="1:16" ht="12.75">
      <c r="A66" s="1">
        <v>37377</v>
      </c>
      <c r="B66" s="2">
        <v>137461</v>
      </c>
      <c r="C66" s="2"/>
      <c r="D66" s="3">
        <v>2007</v>
      </c>
      <c r="E66" s="88">
        <f>AVERAGE(B122:B133)</f>
        <v>150546.25</v>
      </c>
      <c r="I66" s="17"/>
      <c r="J66" s="13"/>
      <c r="K66" s="13"/>
      <c r="L66" s="13"/>
      <c r="M66" s="13"/>
      <c r="N66" s="13"/>
      <c r="O66" s="13"/>
      <c r="P66" s="13"/>
    </row>
    <row r="67" spans="1:16" ht="12.75">
      <c r="A67" s="1">
        <v>37408</v>
      </c>
      <c r="B67" s="2">
        <v>136235</v>
      </c>
      <c r="C67" s="2"/>
      <c r="D67" s="3">
        <v>2008</v>
      </c>
      <c r="E67" s="88">
        <f>AVERAGE(B134:B145)</f>
        <v>162511.75</v>
      </c>
      <c r="I67" s="17"/>
      <c r="J67" s="13"/>
      <c r="K67" s="13"/>
      <c r="L67" s="13"/>
      <c r="M67" s="13"/>
      <c r="N67" s="13"/>
      <c r="O67" s="13"/>
      <c r="P67" s="13"/>
    </row>
    <row r="68" spans="1:16" ht="12.75">
      <c r="A68" s="1">
        <v>37438</v>
      </c>
      <c r="B68" s="2">
        <v>130815</v>
      </c>
      <c r="C68" s="2"/>
      <c r="D68" s="3">
        <v>2009</v>
      </c>
      <c r="E68" s="88">
        <f>AVERAGE(B146:B157)</f>
        <v>206245.41666666666</v>
      </c>
      <c r="I68" s="17"/>
      <c r="J68" s="13"/>
      <c r="K68" s="13"/>
      <c r="L68" s="13"/>
      <c r="M68" s="13"/>
      <c r="N68" s="13"/>
      <c r="O68" s="13"/>
      <c r="P68" s="13"/>
    </row>
    <row r="69" spans="1:16" ht="12.75">
      <c r="A69" s="1">
        <v>37469</v>
      </c>
      <c r="B69" s="2">
        <v>130326</v>
      </c>
      <c r="C69" s="2"/>
      <c r="D69" s="3">
        <v>2010</v>
      </c>
      <c r="E69" s="88">
        <f>AVERAGE(B158:B169)</f>
        <v>226236.66666666666</v>
      </c>
      <c r="I69" s="17"/>
      <c r="J69" s="13"/>
      <c r="K69" s="13"/>
      <c r="L69" s="13"/>
      <c r="M69" s="13"/>
      <c r="N69" s="13"/>
      <c r="O69" s="13"/>
      <c r="P69" s="13"/>
    </row>
    <row r="70" spans="1:16" ht="12.75">
      <c r="A70" s="1">
        <v>37500</v>
      </c>
      <c r="B70" s="2">
        <v>134332</v>
      </c>
      <c r="C70" s="2"/>
      <c r="D70" s="3">
        <v>2011</v>
      </c>
      <c r="E70" s="88">
        <f>AVERAGE(B170:B181)</f>
        <v>241323.41666666666</v>
      </c>
      <c r="I70" s="17"/>
      <c r="J70" s="13"/>
      <c r="K70" s="13"/>
      <c r="L70" s="13"/>
      <c r="M70" s="13"/>
      <c r="N70" s="13"/>
      <c r="O70" s="13"/>
      <c r="P70" s="13"/>
    </row>
    <row r="71" spans="1:16" ht="12.75">
      <c r="A71" s="1">
        <v>37530</v>
      </c>
      <c r="B71" s="2">
        <v>141351</v>
      </c>
      <c r="C71" s="2"/>
      <c r="D71" s="3">
        <v>2012</v>
      </c>
      <c r="E71" s="88">
        <f>AVERAGE(B182:B193)</f>
        <v>270515.1666666667</v>
      </c>
      <c r="I71" s="17"/>
      <c r="J71" s="13"/>
      <c r="K71" s="13"/>
      <c r="L71" s="13"/>
      <c r="M71" s="13"/>
      <c r="N71" s="13"/>
      <c r="O71" s="13"/>
      <c r="P71" s="13"/>
    </row>
    <row r="72" spans="1:16" ht="12.75">
      <c r="A72" s="1">
        <v>37561</v>
      </c>
      <c r="B72" s="2">
        <v>147001</v>
      </c>
      <c r="C72" s="2"/>
      <c r="D72" s="3">
        <v>2013</v>
      </c>
      <c r="E72" s="88">
        <f>AVERAGE(B194:B205)</f>
        <v>276006.6666666667</v>
      </c>
      <c r="I72" s="17"/>
      <c r="J72" s="13"/>
      <c r="K72" s="13"/>
      <c r="L72" s="13"/>
      <c r="M72" s="13"/>
      <c r="N72" s="13"/>
      <c r="O72" s="13"/>
      <c r="P72" s="13"/>
    </row>
    <row r="73" spans="1:16" ht="12.75">
      <c r="A73" s="1">
        <v>37591</v>
      </c>
      <c r="B73" s="2">
        <v>151015</v>
      </c>
      <c r="C73" s="2"/>
      <c r="D73" s="3">
        <v>2014</v>
      </c>
      <c r="E73" s="88">
        <f>AVERAGE(B206:B217)</f>
        <v>256960.33333333334</v>
      </c>
      <c r="I73" s="17"/>
      <c r="J73" s="13"/>
      <c r="K73" s="13"/>
      <c r="L73" s="13"/>
      <c r="M73" s="13"/>
      <c r="N73" s="13"/>
      <c r="O73" s="13"/>
      <c r="P73" s="13"/>
    </row>
    <row r="74" spans="1:16" ht="12.75">
      <c r="A74" s="1">
        <v>37622</v>
      </c>
      <c r="B74" s="2">
        <v>155179</v>
      </c>
      <c r="C74" s="2"/>
      <c r="D74" s="3">
        <v>2015</v>
      </c>
      <c r="E74" s="88">
        <f>AVERAGE(B218:B229)</f>
        <v>233449.16666666666</v>
      </c>
      <c r="I74" s="17"/>
      <c r="J74" s="13"/>
      <c r="K74" s="13"/>
      <c r="L74" s="13"/>
      <c r="M74" s="13"/>
      <c r="N74" s="13"/>
      <c r="O74" s="13"/>
      <c r="P74" s="13"/>
    </row>
    <row r="75" spans="1:16" ht="12.75">
      <c r="A75" s="1">
        <v>37653</v>
      </c>
      <c r="B75" s="2">
        <v>153999</v>
      </c>
      <c r="C75" s="2"/>
      <c r="D75" s="3">
        <v>2016</v>
      </c>
      <c r="E75" s="88">
        <f>AVERAGE(B230:B241)</f>
        <v>212557.91666666666</v>
      </c>
      <c r="I75" s="17"/>
      <c r="J75" s="13"/>
      <c r="K75" s="13"/>
      <c r="L75" s="13"/>
      <c r="M75" s="13"/>
      <c r="N75" s="13"/>
      <c r="O75" s="13"/>
      <c r="P75" s="13"/>
    </row>
    <row r="76" spans="1:16" ht="12.75">
      <c r="A76" s="1">
        <v>37681</v>
      </c>
      <c r="B76" s="2">
        <v>152777</v>
      </c>
      <c r="C76" s="2"/>
      <c r="D76" s="3">
        <v>2017</v>
      </c>
      <c r="E76" s="88">
        <f>AVERAGE(B242:B253)</f>
        <v>194427.83333333334</v>
      </c>
      <c r="I76" s="17"/>
      <c r="J76" s="13"/>
      <c r="K76" s="13"/>
      <c r="L76" s="13"/>
      <c r="M76" s="13"/>
      <c r="N76" s="13"/>
      <c r="O76" s="13"/>
      <c r="P76" s="13"/>
    </row>
    <row r="77" spans="1:16" ht="12.75">
      <c r="A77" s="1">
        <v>37712</v>
      </c>
      <c r="B77" s="2">
        <v>146650</v>
      </c>
      <c r="C77" s="2"/>
      <c r="D77" s="3">
        <v>2018</v>
      </c>
      <c r="E77" s="88">
        <f>AVERAGE(B254:B265)</f>
        <v>174651</v>
      </c>
      <c r="I77" s="17"/>
      <c r="J77" s="13"/>
      <c r="K77" s="13"/>
      <c r="L77" s="13"/>
      <c r="M77" s="13"/>
      <c r="N77" s="13"/>
      <c r="O77" s="13"/>
      <c r="P77" s="13"/>
    </row>
    <row r="78" spans="1:16" ht="12.75">
      <c r="A78" s="1">
        <v>37742</v>
      </c>
      <c r="B78" s="2">
        <v>142197</v>
      </c>
      <c r="C78" s="2"/>
      <c r="D78" s="3">
        <v>2019</v>
      </c>
      <c r="E78" s="88">
        <f>AVERAGE(B266:B277)</f>
        <v>163219.08333333334</v>
      </c>
      <c r="I78" s="17"/>
      <c r="J78" s="13"/>
      <c r="K78" s="13"/>
      <c r="L78" s="13"/>
      <c r="M78" s="13"/>
      <c r="N78" s="13"/>
      <c r="O78" s="13"/>
      <c r="P78" s="13"/>
    </row>
    <row r="79" spans="1:16" ht="12.75">
      <c r="A79" s="1">
        <v>37773</v>
      </c>
      <c r="B79" s="2">
        <v>141544</v>
      </c>
      <c r="C79" s="2"/>
      <c r="D79" s="3">
        <v>2020</v>
      </c>
      <c r="E79" s="88">
        <f>AVERAGE(B278:B289)</f>
        <v>180252.66666666666</v>
      </c>
      <c r="I79" s="17"/>
      <c r="J79" s="13"/>
      <c r="K79" s="13"/>
      <c r="L79" s="13"/>
      <c r="M79" s="13"/>
      <c r="N79" s="13"/>
      <c r="O79" s="13"/>
      <c r="P79" s="13"/>
    </row>
    <row r="80" spans="1:16" ht="12.75">
      <c r="A80" s="1">
        <v>37803</v>
      </c>
      <c r="B80" s="2">
        <v>135478</v>
      </c>
      <c r="C80" s="2"/>
      <c r="I80" s="17"/>
      <c r="J80" s="13"/>
      <c r="K80" s="13"/>
      <c r="L80" s="13"/>
      <c r="M80" s="13"/>
      <c r="N80" s="13"/>
      <c r="O80" s="13"/>
      <c r="P80" s="13"/>
    </row>
    <row r="81" spans="1:16" ht="12.75">
      <c r="A81" s="1">
        <v>37834</v>
      </c>
      <c r="B81" s="2">
        <v>134214</v>
      </c>
      <c r="C81" s="2"/>
      <c r="I81" s="17"/>
      <c r="J81" s="13"/>
      <c r="K81" s="13"/>
      <c r="L81" s="13"/>
      <c r="M81" s="13"/>
      <c r="N81" s="13"/>
      <c r="O81" s="13"/>
      <c r="P81" s="13"/>
    </row>
    <row r="82" spans="1:16" ht="12.75">
      <c r="A82" s="1">
        <v>37865</v>
      </c>
      <c r="B82" s="2">
        <v>138005</v>
      </c>
      <c r="C82" s="2"/>
      <c r="I82" s="17"/>
      <c r="J82" s="13"/>
      <c r="K82" s="13"/>
      <c r="L82" s="13"/>
      <c r="M82" s="13"/>
      <c r="N82" s="13"/>
      <c r="O82" s="13"/>
      <c r="P82" s="13"/>
    </row>
    <row r="83" spans="1:16" ht="12.75">
      <c r="A83" s="1">
        <v>37895</v>
      </c>
      <c r="B83" s="2">
        <v>144501</v>
      </c>
      <c r="C83" s="2"/>
      <c r="I83" s="17"/>
      <c r="J83" s="13"/>
      <c r="K83" s="13"/>
      <c r="L83" s="13"/>
      <c r="M83" s="13"/>
      <c r="N83" s="13"/>
      <c r="O83" s="13"/>
      <c r="P83" s="13"/>
    </row>
    <row r="84" spans="1:16" ht="12.75">
      <c r="A84" s="1">
        <v>37926</v>
      </c>
      <c r="B84" s="2">
        <v>149872</v>
      </c>
      <c r="C84" s="2"/>
      <c r="I84" s="17"/>
      <c r="J84" s="13"/>
      <c r="K84" s="13"/>
      <c r="L84" s="13"/>
      <c r="M84" s="13"/>
      <c r="N84" s="13"/>
      <c r="O84" s="13"/>
      <c r="P84" s="13"/>
    </row>
    <row r="85" spans="1:16" ht="12.75">
      <c r="A85" s="1">
        <v>37956</v>
      </c>
      <c r="B85" s="2">
        <v>157337</v>
      </c>
      <c r="C85" s="2"/>
      <c r="I85" s="17"/>
      <c r="J85" s="13"/>
      <c r="K85" s="13"/>
      <c r="L85" s="13"/>
      <c r="M85" s="13"/>
      <c r="N85" s="13"/>
      <c r="O85" s="13"/>
      <c r="P85" s="13"/>
    </row>
    <row r="86" spans="1:16" ht="12.75">
      <c r="A86" s="1">
        <v>37987</v>
      </c>
      <c r="B86" s="2">
        <v>161216</v>
      </c>
      <c r="C86" s="2"/>
      <c r="I86" s="17"/>
      <c r="J86" s="13"/>
      <c r="K86" s="13"/>
      <c r="L86" s="13"/>
      <c r="M86" s="13"/>
      <c r="N86" s="13"/>
      <c r="O86" s="13"/>
      <c r="P86" s="13"/>
    </row>
    <row r="87" spans="1:16" ht="12.75">
      <c r="A87" s="1">
        <v>38018</v>
      </c>
      <c r="B87" s="2">
        <v>158352</v>
      </c>
      <c r="C87" s="2"/>
      <c r="I87" s="17"/>
      <c r="J87" s="13"/>
      <c r="K87" s="13"/>
      <c r="L87" s="13"/>
      <c r="M87" s="13"/>
      <c r="N87" s="13"/>
      <c r="O87" s="13"/>
      <c r="P87" s="13"/>
    </row>
    <row r="88" spans="1:16" ht="12.75">
      <c r="A88" s="1">
        <v>38047</v>
      </c>
      <c r="B88" s="2">
        <v>157032</v>
      </c>
      <c r="C88" s="2"/>
      <c r="I88" s="17"/>
      <c r="J88" s="13"/>
      <c r="K88" s="13"/>
      <c r="L88" s="13"/>
      <c r="M88" s="13"/>
      <c r="N88" s="13"/>
      <c r="O88" s="13"/>
      <c r="P88" s="13"/>
    </row>
    <row r="89" spans="1:16" ht="12.75">
      <c r="A89" s="1">
        <v>38078</v>
      </c>
      <c r="B89" s="2">
        <v>153043</v>
      </c>
      <c r="C89" s="2"/>
      <c r="I89" s="18"/>
      <c r="J89" s="13"/>
      <c r="K89" s="13"/>
      <c r="L89" s="13"/>
      <c r="M89" s="13"/>
      <c r="N89" s="13"/>
      <c r="O89" s="13"/>
      <c r="P89" s="13"/>
    </row>
    <row r="90" spans="1:3" ht="12.75">
      <c r="A90" s="1">
        <v>38108</v>
      </c>
      <c r="B90" s="2">
        <v>146792</v>
      </c>
      <c r="C90" s="2"/>
    </row>
    <row r="91" spans="1:10" ht="12.75">
      <c r="A91" s="1">
        <v>38139</v>
      </c>
      <c r="B91" s="2">
        <v>143408</v>
      </c>
      <c r="C91" s="2"/>
      <c r="J91" s="19"/>
    </row>
    <row r="92" spans="1:10" ht="12.75">
      <c r="A92" s="1">
        <v>38169</v>
      </c>
      <c r="B92" s="2">
        <v>133965</v>
      </c>
      <c r="C92" s="2"/>
      <c r="J92" s="13"/>
    </row>
    <row r="93" spans="1:10" ht="12.75">
      <c r="A93" s="1">
        <v>38200</v>
      </c>
      <c r="B93" s="2">
        <v>133559</v>
      </c>
      <c r="C93" s="2"/>
      <c r="J93" s="13"/>
    </row>
    <row r="94" spans="1:10" ht="12.75">
      <c r="A94" s="1">
        <v>38231</v>
      </c>
      <c r="B94" s="2">
        <v>135528</v>
      </c>
      <c r="C94" s="2"/>
      <c r="J94" s="13"/>
    </row>
    <row r="95" spans="1:10" ht="12.75">
      <c r="A95" s="1">
        <v>38261</v>
      </c>
      <c r="B95" s="2">
        <v>142163</v>
      </c>
      <c r="C95" s="2"/>
      <c r="J95" s="13"/>
    </row>
    <row r="96" spans="1:10" ht="12.75">
      <c r="A96" s="1">
        <v>38292</v>
      </c>
      <c r="B96" s="2">
        <v>149658</v>
      </c>
      <c r="C96" s="2"/>
      <c r="J96" s="13"/>
    </row>
    <row r="97" spans="1:10" ht="12.75">
      <c r="A97" s="1">
        <v>38322</v>
      </c>
      <c r="B97" s="2">
        <v>154363</v>
      </c>
      <c r="C97" s="2"/>
      <c r="J97" s="13"/>
    </row>
    <row r="98" spans="1:10" ht="12.75">
      <c r="A98" s="1">
        <v>38353</v>
      </c>
      <c r="B98" s="2">
        <v>157847</v>
      </c>
      <c r="C98" s="2"/>
      <c r="J98" s="13"/>
    </row>
    <row r="99" spans="1:10" ht="12.75">
      <c r="A99" s="1">
        <v>38384</v>
      </c>
      <c r="B99" s="2">
        <v>155431</v>
      </c>
      <c r="C99" s="2"/>
      <c r="J99" s="13"/>
    </row>
    <row r="100" spans="1:3" ht="12.75">
      <c r="A100" s="1">
        <v>38412</v>
      </c>
      <c r="B100" s="2">
        <v>154529</v>
      </c>
      <c r="C100" s="2"/>
    </row>
    <row r="101" spans="1:3" ht="12.75">
      <c r="A101" s="1">
        <v>38443</v>
      </c>
      <c r="B101" s="2">
        <v>150840</v>
      </c>
      <c r="C101" s="2"/>
    </row>
    <row r="102" spans="1:3" ht="12.75">
      <c r="A102" s="1">
        <v>38473</v>
      </c>
      <c r="B102" s="2">
        <v>172079</v>
      </c>
      <c r="C102" s="2"/>
    </row>
    <row r="103" spans="1:3" ht="12.75">
      <c r="A103" s="1">
        <v>38504</v>
      </c>
      <c r="B103" s="2">
        <v>162264</v>
      </c>
      <c r="C103" s="2"/>
    </row>
    <row r="104" spans="1:3" ht="12.75">
      <c r="A104" s="1">
        <v>38534</v>
      </c>
      <c r="B104" s="2">
        <v>157423</v>
      </c>
      <c r="C104" s="2"/>
    </row>
    <row r="105" spans="1:3" ht="12.75">
      <c r="A105" s="1">
        <v>38565</v>
      </c>
      <c r="B105" s="2">
        <v>157295</v>
      </c>
      <c r="C105" s="2"/>
    </row>
    <row r="106" spans="1:3" ht="12.75">
      <c r="A106" s="1">
        <v>38596</v>
      </c>
      <c r="B106" s="2">
        <v>157116</v>
      </c>
      <c r="C106" s="2"/>
    </row>
    <row r="107" spans="1:3" ht="12.75">
      <c r="A107" s="1">
        <v>38626</v>
      </c>
      <c r="B107" s="2">
        <v>164299</v>
      </c>
      <c r="C107" s="2"/>
    </row>
    <row r="108" spans="1:3" ht="12.75">
      <c r="A108" s="1">
        <v>38657</v>
      </c>
      <c r="B108" s="2">
        <v>172838</v>
      </c>
      <c r="C108" s="2"/>
    </row>
    <row r="109" spans="1:3" ht="12.75">
      <c r="A109" s="1">
        <v>38687</v>
      </c>
      <c r="B109" s="2">
        <v>178676</v>
      </c>
      <c r="C109" s="2"/>
    </row>
    <row r="110" spans="1:3" ht="12.75">
      <c r="A110" s="1">
        <v>38718</v>
      </c>
      <c r="B110" s="2">
        <v>181401</v>
      </c>
      <c r="C110" s="2"/>
    </row>
    <row r="111" spans="1:3" ht="12.75">
      <c r="A111" s="1">
        <v>38749</v>
      </c>
      <c r="B111" s="2">
        <v>178373</v>
      </c>
      <c r="C111" s="2"/>
    </row>
    <row r="112" spans="1:3" ht="12.75">
      <c r="A112" s="1">
        <v>38777</v>
      </c>
      <c r="B112" s="2">
        <v>176114</v>
      </c>
      <c r="C112" s="2"/>
    </row>
    <row r="113" spans="1:3" ht="12.75">
      <c r="A113" s="1">
        <v>38808</v>
      </c>
      <c r="B113" s="2">
        <v>170332</v>
      </c>
      <c r="C113" s="2"/>
    </row>
    <row r="114" spans="1:3" ht="12.75">
      <c r="A114" s="1">
        <v>38838</v>
      </c>
      <c r="B114" s="2">
        <v>163161</v>
      </c>
      <c r="C114" s="2"/>
    </row>
    <row r="115" spans="1:3" ht="12.75">
      <c r="A115" s="1">
        <v>38869</v>
      </c>
      <c r="B115" s="2">
        <v>153746</v>
      </c>
      <c r="C115" s="2"/>
    </row>
    <row r="116" spans="1:3" ht="12.75">
      <c r="A116" s="1">
        <v>38899</v>
      </c>
      <c r="B116" s="2">
        <v>148068</v>
      </c>
      <c r="C116" s="2"/>
    </row>
    <row r="117" spans="1:3" ht="12.75">
      <c r="A117" s="1">
        <v>38930</v>
      </c>
      <c r="B117" s="2">
        <v>146388</v>
      </c>
      <c r="C117" s="2"/>
    </row>
    <row r="118" spans="1:3" ht="12.75">
      <c r="A118" s="1">
        <v>38961</v>
      </c>
      <c r="B118" s="2">
        <v>146834</v>
      </c>
      <c r="C118" s="2"/>
    </row>
    <row r="119" spans="1:3" ht="12.75">
      <c r="A119" s="1">
        <v>38991</v>
      </c>
      <c r="B119" s="2">
        <v>151534</v>
      </c>
      <c r="C119" s="2"/>
    </row>
    <row r="120" spans="1:3" ht="12.75">
      <c r="A120" s="1">
        <v>39022</v>
      </c>
      <c r="B120" s="2">
        <v>158690</v>
      </c>
      <c r="C120" s="2"/>
    </row>
    <row r="121" spans="1:3" ht="12.75">
      <c r="A121" s="1">
        <v>39052</v>
      </c>
      <c r="B121" s="2">
        <v>160666</v>
      </c>
      <c r="C121" s="2"/>
    </row>
    <row r="122" spans="1:3" ht="12.75">
      <c r="A122" s="1">
        <v>39083</v>
      </c>
      <c r="B122" s="2">
        <v>163583</v>
      </c>
      <c r="C122" s="2"/>
    </row>
    <row r="123" spans="1:3" ht="12.75">
      <c r="A123" s="1">
        <v>39114</v>
      </c>
      <c r="B123" s="2">
        <v>160904</v>
      </c>
      <c r="C123" s="2"/>
    </row>
    <row r="124" spans="1:3" ht="12.75">
      <c r="A124" s="1">
        <v>39142</v>
      </c>
      <c r="B124" s="2">
        <v>159886</v>
      </c>
      <c r="C124" s="2"/>
    </row>
    <row r="125" spans="1:3" ht="12.75">
      <c r="A125" s="1">
        <v>39173</v>
      </c>
      <c r="B125" s="2">
        <v>155479</v>
      </c>
      <c r="C125" s="2"/>
    </row>
    <row r="126" spans="1:3" ht="12.75">
      <c r="A126" s="1">
        <v>39203</v>
      </c>
      <c r="B126" s="2">
        <v>148209</v>
      </c>
      <c r="C126" s="2"/>
    </row>
    <row r="127" spans="1:3" ht="12.75">
      <c r="A127" s="1">
        <v>39234</v>
      </c>
      <c r="B127" s="2">
        <v>143156</v>
      </c>
      <c r="C127" s="2"/>
    </row>
    <row r="128" spans="1:3" ht="12.75">
      <c r="A128" s="1">
        <v>39264</v>
      </c>
      <c r="B128" s="2">
        <v>139998</v>
      </c>
      <c r="C128" s="2"/>
    </row>
    <row r="129" spans="1:3" ht="12.75">
      <c r="A129" s="1">
        <v>39295</v>
      </c>
      <c r="B129" s="2">
        <v>140299</v>
      </c>
      <c r="C129" s="2"/>
    </row>
    <row r="130" spans="1:3" ht="12.75">
      <c r="A130" s="1">
        <v>39326</v>
      </c>
      <c r="B130" s="2">
        <v>140960</v>
      </c>
      <c r="C130" s="2"/>
    </row>
    <row r="131" spans="1:3" ht="12.75">
      <c r="A131" s="1">
        <v>39356</v>
      </c>
      <c r="B131" s="2">
        <v>146371</v>
      </c>
      <c r="C131" s="2"/>
    </row>
    <row r="132" spans="1:3" ht="12.75">
      <c r="A132" s="1">
        <v>39387</v>
      </c>
      <c r="B132" s="2">
        <v>152728</v>
      </c>
      <c r="C132" s="2"/>
    </row>
    <row r="133" spans="1:3" ht="12.75">
      <c r="A133" s="1">
        <v>39417</v>
      </c>
      <c r="B133" s="2">
        <v>154982</v>
      </c>
      <c r="C133" s="2"/>
    </row>
    <row r="134" spans="1:3" ht="12.75">
      <c r="A134" s="1">
        <v>39448</v>
      </c>
      <c r="B134" s="2">
        <v>161162</v>
      </c>
      <c r="C134" s="2"/>
    </row>
    <row r="135" spans="1:3" ht="12.75">
      <c r="A135" s="1">
        <v>39479</v>
      </c>
      <c r="B135" s="2">
        <v>161828</v>
      </c>
      <c r="C135" s="2"/>
    </row>
    <row r="136" spans="1:3" ht="12.75">
      <c r="A136" s="1">
        <v>39508</v>
      </c>
      <c r="B136" s="2">
        <v>160180</v>
      </c>
      <c r="C136" s="2"/>
    </row>
    <row r="137" spans="1:3" ht="12.75">
      <c r="A137" s="1">
        <v>39539</v>
      </c>
      <c r="B137" s="2">
        <v>159749</v>
      </c>
      <c r="C137" s="2"/>
    </row>
    <row r="138" spans="1:3" ht="12.75">
      <c r="A138" s="1">
        <v>39569</v>
      </c>
      <c r="B138" s="2">
        <v>156779</v>
      </c>
      <c r="C138" s="2"/>
    </row>
    <row r="139" spans="1:3" ht="12.75">
      <c r="A139" s="1">
        <v>39600</v>
      </c>
      <c r="B139" s="2">
        <v>152708</v>
      </c>
      <c r="C139" s="2"/>
    </row>
    <row r="140" spans="1:3" ht="12.75">
      <c r="A140" s="1">
        <v>39630</v>
      </c>
      <c r="B140" s="2">
        <v>149318</v>
      </c>
      <c r="C140" s="2"/>
    </row>
    <row r="141" spans="1:3" ht="12.75">
      <c r="A141" s="1">
        <v>39661</v>
      </c>
      <c r="B141" s="2">
        <v>152437</v>
      </c>
      <c r="C141" s="2"/>
    </row>
    <row r="142" spans="1:3" ht="12.75">
      <c r="A142" s="1">
        <v>39692</v>
      </c>
      <c r="B142" s="2">
        <v>156834</v>
      </c>
      <c r="C142" s="2"/>
    </row>
    <row r="143" spans="1:3" ht="12.75">
      <c r="A143" s="1">
        <v>39722</v>
      </c>
      <c r="B143" s="2">
        <v>168423</v>
      </c>
      <c r="C143" s="2"/>
    </row>
    <row r="144" spans="1:3" ht="12.75">
      <c r="A144" s="1">
        <v>39753</v>
      </c>
      <c r="B144" s="2">
        <v>180820</v>
      </c>
      <c r="C144" s="2"/>
    </row>
    <row r="145" spans="1:3" ht="12.75">
      <c r="A145" s="1">
        <v>39783</v>
      </c>
      <c r="B145" s="2">
        <v>189903</v>
      </c>
      <c r="C145" s="2"/>
    </row>
    <row r="146" spans="1:3" ht="12.75">
      <c r="A146" s="1">
        <v>39814</v>
      </c>
      <c r="B146" s="2">
        <v>201316</v>
      </c>
      <c r="C146" s="2"/>
    </row>
    <row r="147" spans="1:3" ht="12.75">
      <c r="A147" s="1">
        <v>39845</v>
      </c>
      <c r="B147" s="2">
        <v>206570</v>
      </c>
      <c r="C147" s="2"/>
    </row>
    <row r="148" spans="1:3" ht="12.75">
      <c r="A148" s="1">
        <v>39873</v>
      </c>
      <c r="B148" s="2">
        <v>211484</v>
      </c>
      <c r="C148" s="2"/>
    </row>
    <row r="149" spans="1:3" ht="12.75">
      <c r="A149" s="1">
        <v>39904</v>
      </c>
      <c r="B149" s="2">
        <v>210662</v>
      </c>
      <c r="C149" s="2"/>
    </row>
    <row r="150" spans="1:3" ht="12.75">
      <c r="A150" s="1">
        <v>39934</v>
      </c>
      <c r="B150" s="2">
        <v>207518</v>
      </c>
      <c r="C150" s="2"/>
    </row>
    <row r="151" spans="1:3" ht="12.75">
      <c r="A151" s="1">
        <v>39965</v>
      </c>
      <c r="B151" s="2">
        <v>200240</v>
      </c>
      <c r="C151" s="2"/>
    </row>
    <row r="152" spans="1:3" ht="12.75">
      <c r="A152" s="1">
        <v>39995</v>
      </c>
      <c r="B152" s="2">
        <v>192859</v>
      </c>
      <c r="C152" s="2"/>
    </row>
    <row r="153" spans="1:3" ht="12.75">
      <c r="A153" s="1">
        <v>40026</v>
      </c>
      <c r="B153" s="2">
        <v>195241</v>
      </c>
      <c r="C153" s="2"/>
    </row>
    <row r="154" spans="1:3" ht="12.75">
      <c r="A154" s="1">
        <v>40057</v>
      </c>
      <c r="B154" s="2">
        <v>200465</v>
      </c>
      <c r="C154" s="2"/>
    </row>
    <row r="155" spans="1:3" ht="12.75">
      <c r="A155" s="1">
        <v>40087</v>
      </c>
      <c r="B155" s="2">
        <v>208923</v>
      </c>
      <c r="C155" s="2"/>
    </row>
    <row r="156" spans="1:3" ht="12.75">
      <c r="A156" s="1">
        <v>40118</v>
      </c>
      <c r="B156" s="2">
        <v>216828</v>
      </c>
      <c r="C156" s="2"/>
    </row>
    <row r="157" spans="1:3" ht="12.75">
      <c r="A157" s="1">
        <v>40148</v>
      </c>
      <c r="B157" s="2">
        <v>222839</v>
      </c>
      <c r="C157" s="2"/>
    </row>
    <row r="158" spans="1:3" ht="12.75">
      <c r="A158" s="1">
        <v>40179</v>
      </c>
      <c r="B158" s="2">
        <v>231628</v>
      </c>
      <c r="C158" s="2"/>
    </row>
    <row r="159" spans="1:3" ht="12.75">
      <c r="A159" s="1">
        <v>40210</v>
      </c>
      <c r="B159" s="2">
        <v>234171</v>
      </c>
      <c r="C159" s="2"/>
    </row>
    <row r="160" spans="1:3" ht="12.75">
      <c r="A160" s="1">
        <v>40238</v>
      </c>
      <c r="B160" s="2">
        <v>236449</v>
      </c>
      <c r="C160" s="2"/>
    </row>
    <row r="161" spans="1:3" ht="12.75">
      <c r="A161" s="1">
        <v>40269</v>
      </c>
      <c r="B161" s="2">
        <v>233916</v>
      </c>
      <c r="C161" s="2"/>
    </row>
    <row r="162" spans="1:3" ht="12.75">
      <c r="A162" s="1">
        <v>40299</v>
      </c>
      <c r="B162" s="2">
        <v>228507</v>
      </c>
      <c r="C162" s="2"/>
    </row>
    <row r="163" spans="1:3" ht="12.75">
      <c r="A163" s="1">
        <v>40330</v>
      </c>
      <c r="B163" s="2">
        <v>219825</v>
      </c>
      <c r="C163" s="2"/>
    </row>
    <row r="164" spans="1:3" ht="12.75">
      <c r="A164" s="1">
        <v>40360</v>
      </c>
      <c r="B164" s="2">
        <v>209789</v>
      </c>
      <c r="C164" s="2"/>
    </row>
    <row r="165" spans="1:3" ht="12.75">
      <c r="A165" s="1">
        <v>40391</v>
      </c>
      <c r="B165" s="2">
        <v>211532</v>
      </c>
      <c r="C165" s="2"/>
    </row>
    <row r="166" spans="1:3" ht="12.75">
      <c r="A166" s="1">
        <v>40422</v>
      </c>
      <c r="B166" s="2">
        <v>216095</v>
      </c>
      <c r="C166" s="2"/>
    </row>
    <row r="167" spans="1:3" ht="12.75">
      <c r="A167" s="1">
        <v>40452</v>
      </c>
      <c r="B167" s="2">
        <v>223894</v>
      </c>
      <c r="C167" s="2"/>
    </row>
    <row r="168" spans="1:3" ht="12.75">
      <c r="A168" s="1">
        <v>40483</v>
      </c>
      <c r="B168" s="2">
        <v>231721</v>
      </c>
      <c r="C168" s="2"/>
    </row>
    <row r="169" spans="1:3" ht="12.75">
      <c r="A169" s="1">
        <v>40513</v>
      </c>
      <c r="B169" s="2">
        <v>237313</v>
      </c>
      <c r="C169" s="2"/>
    </row>
    <row r="170" spans="1:3" ht="12.75">
      <c r="A170" s="1">
        <v>40544</v>
      </c>
      <c r="B170" s="2">
        <v>245831</v>
      </c>
      <c r="C170" s="2"/>
    </row>
    <row r="171" spans="1:3" ht="12.75">
      <c r="A171" s="1">
        <v>40575</v>
      </c>
      <c r="B171" s="2">
        <v>248279</v>
      </c>
      <c r="C171" s="2"/>
    </row>
    <row r="172" spans="1:3" ht="12.75">
      <c r="A172" s="1">
        <v>40603</v>
      </c>
      <c r="B172" s="2">
        <v>249246</v>
      </c>
      <c r="C172" s="2"/>
    </row>
    <row r="173" spans="1:3" ht="12.75">
      <c r="A173" s="1">
        <v>40634</v>
      </c>
      <c r="B173" s="2">
        <v>244662</v>
      </c>
      <c r="C173" s="2"/>
    </row>
    <row r="174" spans="1:3" ht="12.75">
      <c r="A174" s="1">
        <v>40664</v>
      </c>
      <c r="B174" s="2">
        <v>240014</v>
      </c>
      <c r="C174" s="2"/>
    </row>
    <row r="175" spans="1:3" ht="12.75">
      <c r="A175" s="1">
        <v>40695</v>
      </c>
      <c r="B175" s="2">
        <v>233557</v>
      </c>
      <c r="C175" s="2"/>
    </row>
    <row r="176" spans="1:3" ht="12.75">
      <c r="A176" s="1">
        <v>40725</v>
      </c>
      <c r="B176" s="2">
        <v>223000</v>
      </c>
      <c r="C176" s="2"/>
    </row>
    <row r="177" spans="1:3" ht="12.75">
      <c r="A177" s="1">
        <v>40756</v>
      </c>
      <c r="B177" s="2">
        <v>224582</v>
      </c>
      <c r="C177" s="2"/>
    </row>
    <row r="178" spans="1:3" ht="12.75">
      <c r="A178" s="1">
        <v>40787</v>
      </c>
      <c r="B178" s="2">
        <v>232918</v>
      </c>
      <c r="C178" s="2"/>
    </row>
    <row r="179" spans="1:3" ht="12.75">
      <c r="A179" s="1">
        <v>40817</v>
      </c>
      <c r="B179" s="2">
        <v>242142</v>
      </c>
      <c r="C179" s="2"/>
    </row>
    <row r="180" spans="1:3" ht="12.75">
      <c r="A180" s="1">
        <v>40848</v>
      </c>
      <c r="B180" s="2">
        <v>253416</v>
      </c>
      <c r="C180" s="2"/>
    </row>
    <row r="181" spans="1:3" ht="12.75">
      <c r="A181" s="1">
        <v>40878</v>
      </c>
      <c r="B181" s="2">
        <v>258234</v>
      </c>
      <c r="C181" s="2"/>
    </row>
    <row r="182" spans="1:3" ht="12.75">
      <c r="A182" s="1">
        <v>40909</v>
      </c>
      <c r="B182" s="2">
        <v>271284</v>
      </c>
      <c r="C182" s="2"/>
    </row>
    <row r="183" spans="1:3" ht="12.75">
      <c r="A183" s="1">
        <v>40940</v>
      </c>
      <c r="B183" s="2">
        <v>274675</v>
      </c>
      <c r="C183" s="2"/>
    </row>
    <row r="184" spans="1:3" ht="12.75">
      <c r="A184" s="1">
        <v>40969</v>
      </c>
      <c r="B184" s="2">
        <v>276795</v>
      </c>
      <c r="C184" s="2"/>
    </row>
    <row r="185" spans="1:3" ht="12.75">
      <c r="A185" s="1">
        <v>41000</v>
      </c>
      <c r="B185" s="2">
        <v>277644</v>
      </c>
      <c r="C185" s="2"/>
    </row>
    <row r="186" spans="1:3" ht="12.75">
      <c r="A186" s="1">
        <v>41030</v>
      </c>
      <c r="B186" s="2">
        <v>276608</v>
      </c>
      <c r="C186" s="2"/>
    </row>
    <row r="187" spans="1:3" ht="12.75">
      <c r="A187" s="1">
        <v>41061</v>
      </c>
      <c r="B187" s="2">
        <v>269203</v>
      </c>
      <c r="C187" s="2"/>
    </row>
    <row r="188" spans="1:3" ht="12.75">
      <c r="A188" s="1">
        <v>41091</v>
      </c>
      <c r="B188" s="2">
        <v>260198</v>
      </c>
      <c r="C188" s="2"/>
    </row>
    <row r="189" spans="1:3" ht="12.75">
      <c r="A189" s="1">
        <v>41122</v>
      </c>
      <c r="B189" s="2">
        <v>257267</v>
      </c>
      <c r="C189" s="2"/>
    </row>
    <row r="190" spans="1:3" ht="12.75">
      <c r="A190" s="1">
        <v>41153</v>
      </c>
      <c r="B190" s="2">
        <v>259373</v>
      </c>
      <c r="C190" s="2"/>
    </row>
    <row r="191" spans="1:3" ht="12.75">
      <c r="A191" s="1">
        <v>41183</v>
      </c>
      <c r="B191" s="2">
        <v>267812</v>
      </c>
      <c r="C191" s="2"/>
    </row>
    <row r="192" spans="1:3" ht="12.75">
      <c r="A192" s="1">
        <v>41214</v>
      </c>
      <c r="B192" s="2">
        <v>276536</v>
      </c>
      <c r="C192" s="2"/>
    </row>
    <row r="193" spans="1:3" ht="12.75">
      <c r="A193" s="1">
        <v>41244</v>
      </c>
      <c r="B193" s="2">
        <v>278787</v>
      </c>
      <c r="C193" s="2"/>
    </row>
    <row r="194" spans="1:3" ht="12.75">
      <c r="A194" s="1">
        <v>41275</v>
      </c>
      <c r="B194" s="2">
        <v>290790</v>
      </c>
      <c r="C194" s="2"/>
    </row>
    <row r="195" spans="1:3" ht="12.75">
      <c r="A195" s="1">
        <v>41306</v>
      </c>
      <c r="B195" s="2">
        <v>292823</v>
      </c>
      <c r="C195" s="2"/>
    </row>
    <row r="196" spans="1:3" ht="12.75">
      <c r="A196" s="1">
        <v>41334</v>
      </c>
      <c r="B196" s="2">
        <v>291187</v>
      </c>
      <c r="C196" s="2"/>
    </row>
    <row r="197" spans="1:3" ht="12.75">
      <c r="A197" s="1">
        <v>41365</v>
      </c>
      <c r="B197" s="2">
        <v>290459</v>
      </c>
      <c r="C197" s="2"/>
    </row>
    <row r="198" spans="1:3" ht="12.75">
      <c r="A198" s="1">
        <v>41395</v>
      </c>
      <c r="B198" s="2">
        <v>283886</v>
      </c>
      <c r="C198" s="2"/>
    </row>
    <row r="199" spans="1:3" ht="12.75">
      <c r="A199" s="1">
        <v>41426</v>
      </c>
      <c r="B199" s="2">
        <v>273434</v>
      </c>
      <c r="C199" s="2"/>
    </row>
    <row r="200" spans="1:3" ht="12.75">
      <c r="A200" s="1">
        <v>41456</v>
      </c>
      <c r="B200" s="2">
        <v>261102</v>
      </c>
      <c r="C200" s="2"/>
    </row>
    <row r="201" spans="1:3" ht="12.75">
      <c r="A201" s="1">
        <v>41487</v>
      </c>
      <c r="B201" s="2">
        <v>257524</v>
      </c>
      <c r="C201" s="2"/>
    </row>
    <row r="202" spans="1:3" ht="12.75">
      <c r="A202" s="1">
        <v>41518</v>
      </c>
      <c r="B202" s="2">
        <v>260733</v>
      </c>
      <c r="C202" s="2"/>
    </row>
    <row r="203" spans="1:3" ht="12.75">
      <c r="A203" s="1">
        <v>41548</v>
      </c>
      <c r="B203" s="2">
        <v>268225</v>
      </c>
      <c r="C203" s="2"/>
    </row>
    <row r="204" spans="1:3" ht="12.75">
      <c r="A204" s="1">
        <v>41579</v>
      </c>
      <c r="B204" s="2">
        <v>270854</v>
      </c>
      <c r="C204" s="2"/>
    </row>
    <row r="205" spans="1:3" ht="12.75">
      <c r="A205" s="1">
        <v>41609</v>
      </c>
      <c r="B205" s="2">
        <v>271063</v>
      </c>
      <c r="C205" s="2"/>
    </row>
    <row r="206" spans="1:3" ht="12.75">
      <c r="A206" s="1">
        <v>41640</v>
      </c>
      <c r="B206" s="2">
        <v>281077</v>
      </c>
      <c r="C206" s="2"/>
    </row>
    <row r="207" spans="1:3" ht="12.75">
      <c r="A207" s="1">
        <v>41671</v>
      </c>
      <c r="B207" s="2">
        <v>280071</v>
      </c>
      <c r="C207" s="2"/>
    </row>
    <row r="208" spans="1:3" ht="12.75">
      <c r="A208" s="1">
        <v>41699</v>
      </c>
      <c r="B208" s="2">
        <v>276463</v>
      </c>
      <c r="C208" s="2"/>
    </row>
    <row r="209" spans="1:3" ht="12.75">
      <c r="A209" s="1">
        <v>41730</v>
      </c>
      <c r="B209" s="2">
        <v>270144</v>
      </c>
      <c r="C209" s="2"/>
    </row>
    <row r="210" spans="1:3" ht="12.75">
      <c r="A210" s="1">
        <v>41760</v>
      </c>
      <c r="B210" s="2">
        <v>263444</v>
      </c>
      <c r="C210" s="2"/>
    </row>
    <row r="211" spans="1:3" ht="12.75">
      <c r="A211" s="1">
        <v>41791</v>
      </c>
      <c r="B211" s="2">
        <v>252310</v>
      </c>
      <c r="C211" s="2"/>
    </row>
    <row r="212" spans="1:3" ht="12.75">
      <c r="A212" s="1">
        <v>41821</v>
      </c>
      <c r="B212" s="2">
        <v>240279</v>
      </c>
      <c r="C212" s="2"/>
    </row>
    <row r="213" spans="1:3" ht="12.75">
      <c r="A213" s="1">
        <v>41852</v>
      </c>
      <c r="B213" s="2">
        <v>236939</v>
      </c>
      <c r="C213" s="2"/>
    </row>
    <row r="214" spans="1:3" ht="12.75">
      <c r="A214" s="1">
        <v>41883</v>
      </c>
      <c r="B214" s="2">
        <v>238203</v>
      </c>
      <c r="C214" s="2"/>
    </row>
    <row r="215" spans="1:3" ht="12.75">
      <c r="A215" s="1">
        <v>41913</v>
      </c>
      <c r="B215" s="2">
        <v>244044</v>
      </c>
      <c r="C215" s="2"/>
    </row>
    <row r="216" spans="1:3" ht="12.75">
      <c r="A216" s="1">
        <v>41944</v>
      </c>
      <c r="B216" s="2">
        <v>248632</v>
      </c>
      <c r="C216" s="2"/>
    </row>
    <row r="217" spans="1:3" ht="12.75">
      <c r="A217" s="1">
        <v>41974</v>
      </c>
      <c r="B217" s="2">
        <v>251918</v>
      </c>
      <c r="C217" s="2"/>
    </row>
    <row r="218" spans="1:3" ht="12.75">
      <c r="A218" s="1">
        <v>42005</v>
      </c>
      <c r="B218" s="2">
        <v>259002</v>
      </c>
      <c r="C218" s="2"/>
    </row>
    <row r="219" spans="1:3" ht="12.75">
      <c r="A219" s="1">
        <v>42036</v>
      </c>
      <c r="B219" s="2">
        <v>257549</v>
      </c>
      <c r="C219" s="2"/>
    </row>
    <row r="220" spans="1:3" ht="12.75">
      <c r="A220" s="1">
        <v>42064</v>
      </c>
      <c r="B220" s="2">
        <v>252137</v>
      </c>
      <c r="C220" s="2"/>
    </row>
    <row r="221" spans="1:3" ht="12.75">
      <c r="A221" s="1">
        <v>42095</v>
      </c>
      <c r="B221" s="2">
        <v>244761</v>
      </c>
      <c r="C221" s="2"/>
    </row>
    <row r="222" spans="1:3" ht="12.75">
      <c r="A222" s="1">
        <v>42125</v>
      </c>
      <c r="B222" s="2">
        <v>236981</v>
      </c>
      <c r="C222" s="2"/>
    </row>
    <row r="223" spans="1:3" ht="12.75">
      <c r="A223" s="1">
        <v>42156</v>
      </c>
      <c r="B223" s="2">
        <v>229062</v>
      </c>
      <c r="C223" s="2"/>
    </row>
    <row r="224" spans="1:3" ht="12.75">
      <c r="A224" s="1">
        <v>42186</v>
      </c>
      <c r="B224" s="2">
        <v>216371</v>
      </c>
      <c r="C224" s="2"/>
    </row>
    <row r="225" spans="1:3" ht="12.75">
      <c r="A225" s="1">
        <v>42217</v>
      </c>
      <c r="B225" s="2">
        <v>213732</v>
      </c>
      <c r="C225" s="2"/>
    </row>
    <row r="226" spans="1:3" ht="12.75">
      <c r="A226" s="1">
        <v>42248</v>
      </c>
      <c r="B226" s="2">
        <v>215737</v>
      </c>
      <c r="C226" s="2"/>
    </row>
    <row r="227" spans="1:3" ht="12.75">
      <c r="A227" s="1">
        <v>42278</v>
      </c>
      <c r="B227" s="2">
        <v>222092</v>
      </c>
      <c r="C227" s="2"/>
    </row>
    <row r="228" spans="1:3" ht="12.75">
      <c r="A228" s="1">
        <v>42309</v>
      </c>
      <c r="B228" s="2">
        <v>225158</v>
      </c>
      <c r="C228" s="2"/>
    </row>
    <row r="229" spans="1:3" ht="12.75">
      <c r="A229" s="1">
        <v>42339</v>
      </c>
      <c r="B229" s="2">
        <v>228808</v>
      </c>
      <c r="C229" s="2"/>
    </row>
    <row r="230" spans="1:3" ht="12.75">
      <c r="A230" s="1">
        <v>42370</v>
      </c>
      <c r="B230" s="2">
        <v>236447</v>
      </c>
      <c r="C230" s="2"/>
    </row>
    <row r="231" spans="1:3" ht="12.75">
      <c r="A231" s="1">
        <v>42401</v>
      </c>
      <c r="B231" s="2">
        <v>235268</v>
      </c>
      <c r="C231" s="2"/>
    </row>
    <row r="232" spans="1:3" ht="12.75">
      <c r="A232" s="1">
        <v>42430</v>
      </c>
      <c r="B232" s="2">
        <v>231797</v>
      </c>
      <c r="C232" s="2"/>
    </row>
    <row r="233" spans="1:3" ht="12.75">
      <c r="A233" s="1">
        <v>42461</v>
      </c>
      <c r="B233" s="2">
        <v>228153</v>
      </c>
      <c r="C233" s="2"/>
    </row>
    <row r="234" spans="1:3" ht="12.75">
      <c r="A234" s="1">
        <v>42491</v>
      </c>
      <c r="B234" s="2">
        <v>220464</v>
      </c>
      <c r="C234" s="2"/>
    </row>
    <row r="235" spans="1:3" ht="12.75">
      <c r="A235" s="1">
        <v>42522</v>
      </c>
      <c r="B235" s="2">
        <v>207320</v>
      </c>
      <c r="C235" s="2"/>
    </row>
    <row r="236" spans="1:3" ht="12.75">
      <c r="A236" s="1">
        <v>42552</v>
      </c>
      <c r="B236" s="2">
        <v>195457</v>
      </c>
      <c r="C236" s="2"/>
    </row>
    <row r="237" spans="1:3" ht="12.75">
      <c r="A237" s="1">
        <v>42583</v>
      </c>
      <c r="B237" s="2">
        <v>193045</v>
      </c>
      <c r="C237" s="2"/>
    </row>
    <row r="238" spans="1:3" ht="12.75">
      <c r="A238" s="1">
        <v>42614</v>
      </c>
      <c r="B238" s="2">
        <v>194336</v>
      </c>
      <c r="C238" s="2"/>
    </row>
    <row r="239" spans="1:3" ht="12.75">
      <c r="A239" s="1">
        <v>42644</v>
      </c>
      <c r="B239" s="2">
        <v>198940</v>
      </c>
      <c r="C239" s="2"/>
    </row>
    <row r="240" spans="1:3" ht="12.75">
      <c r="A240" s="1">
        <v>42675</v>
      </c>
      <c r="B240" s="2">
        <v>203554</v>
      </c>
      <c r="C240" s="2"/>
    </row>
    <row r="241" spans="1:3" ht="12.75">
      <c r="A241" s="1">
        <v>42705</v>
      </c>
      <c r="B241" s="2">
        <v>205914</v>
      </c>
      <c r="C241" s="2"/>
    </row>
    <row r="242" spans="1:3" ht="12.75">
      <c r="A242" s="1">
        <v>42736</v>
      </c>
      <c r="B242" s="2">
        <v>212078</v>
      </c>
      <c r="C242" s="2"/>
    </row>
    <row r="243" spans="1:3" ht="12.75">
      <c r="A243" s="1">
        <v>42767</v>
      </c>
      <c r="B243" s="2">
        <v>211924</v>
      </c>
      <c r="C243" s="2"/>
    </row>
    <row r="244" spans="1:3" ht="12.75">
      <c r="A244" s="1">
        <v>42795</v>
      </c>
      <c r="B244" s="2">
        <v>210056</v>
      </c>
      <c r="C244" s="2"/>
    </row>
    <row r="245" spans="1:3" ht="12.75">
      <c r="A245" s="1">
        <v>42826</v>
      </c>
      <c r="B245" s="2">
        <v>204629</v>
      </c>
      <c r="C245" s="2"/>
    </row>
    <row r="246" spans="1:3" ht="12.75">
      <c r="A246" s="1">
        <v>42856</v>
      </c>
      <c r="B246" s="2">
        <v>199638</v>
      </c>
      <c r="C246" s="2"/>
    </row>
    <row r="247" spans="1:3" ht="12.75">
      <c r="A247" s="1">
        <v>42887</v>
      </c>
      <c r="B247" s="2">
        <v>189665</v>
      </c>
      <c r="C247" s="2"/>
    </row>
    <row r="248" spans="1:3" ht="12.75">
      <c r="A248" s="1">
        <v>42917</v>
      </c>
      <c r="B248" s="2">
        <v>181871</v>
      </c>
      <c r="C248" s="2"/>
    </row>
    <row r="249" spans="1:3" ht="12.75">
      <c r="A249" s="1">
        <v>42948</v>
      </c>
      <c r="B249" s="2">
        <v>181125</v>
      </c>
      <c r="C249" s="2"/>
    </row>
    <row r="250" spans="1:3" ht="12.75">
      <c r="A250" s="1">
        <v>42979</v>
      </c>
      <c r="B250" s="2">
        <v>184057</v>
      </c>
      <c r="C250" s="2"/>
    </row>
    <row r="251" spans="1:3" ht="12.75">
      <c r="A251" s="1">
        <v>43009</v>
      </c>
      <c r="B251" s="2">
        <v>185903</v>
      </c>
      <c r="C251" s="2"/>
    </row>
    <row r="252" spans="1:3" ht="12.75">
      <c r="A252" s="1">
        <v>43040</v>
      </c>
      <c r="B252" s="2">
        <v>187175</v>
      </c>
      <c r="C252" s="2"/>
    </row>
    <row r="253" spans="1:3" ht="12.75">
      <c r="A253" s="1">
        <v>43070</v>
      </c>
      <c r="B253" s="2">
        <v>185013</v>
      </c>
      <c r="C253" s="2"/>
    </row>
    <row r="254" spans="1:3" ht="12.75">
      <c r="A254" s="1">
        <v>43101</v>
      </c>
      <c r="B254" s="2">
        <v>189886</v>
      </c>
      <c r="C254" s="2"/>
    </row>
    <row r="255" spans="1:3" ht="12.75">
      <c r="A255" s="1">
        <v>43132</v>
      </c>
      <c r="B255" s="2">
        <v>188207</v>
      </c>
      <c r="C255" s="2"/>
    </row>
    <row r="256" spans="1:3" ht="12.75">
      <c r="A256" s="1">
        <v>43160</v>
      </c>
      <c r="B256" s="2">
        <v>185103</v>
      </c>
      <c r="C256" s="2"/>
    </row>
    <row r="257" spans="1:3" ht="12.75">
      <c r="A257" s="1">
        <v>43191</v>
      </c>
      <c r="B257" s="2">
        <v>182291</v>
      </c>
      <c r="C257" s="2"/>
    </row>
    <row r="258" spans="1:3" ht="12.75">
      <c r="A258" s="1">
        <v>43221</v>
      </c>
      <c r="B258" s="2">
        <v>176696</v>
      </c>
      <c r="C258" s="2"/>
    </row>
    <row r="259" spans="1:3" ht="12.75">
      <c r="A259" s="1">
        <v>43252</v>
      </c>
      <c r="B259" s="2">
        <v>170065</v>
      </c>
      <c r="C259" s="2"/>
    </row>
    <row r="260" spans="1:3" ht="12.75">
      <c r="A260" s="1">
        <v>43282</v>
      </c>
      <c r="B260" s="2">
        <v>163412</v>
      </c>
      <c r="C260" s="2"/>
    </row>
    <row r="261" spans="1:3" ht="12.75">
      <c r="A261" s="1">
        <v>43313</v>
      </c>
      <c r="B261" s="2">
        <v>164424</v>
      </c>
      <c r="C261" s="2"/>
    </row>
    <row r="262" spans="1:3" ht="12.75">
      <c r="A262" s="1">
        <v>43344</v>
      </c>
      <c r="B262" s="2">
        <v>166320</v>
      </c>
      <c r="C262" s="2"/>
    </row>
    <row r="263" spans="1:3" ht="12.75">
      <c r="A263" s="1">
        <v>43374</v>
      </c>
      <c r="B263" s="2">
        <v>169744</v>
      </c>
      <c r="C263" s="2"/>
    </row>
    <row r="264" spans="1:3" ht="12.75">
      <c r="A264" s="1">
        <v>43405</v>
      </c>
      <c r="B264" s="2">
        <v>170369</v>
      </c>
      <c r="C264" s="2"/>
    </row>
    <row r="265" spans="1:3" ht="12.75">
      <c r="A265" s="1">
        <v>43435</v>
      </c>
      <c r="B265" s="2">
        <v>169295</v>
      </c>
      <c r="C265" s="2"/>
    </row>
    <row r="266" spans="1:3" ht="12.75">
      <c r="A266" s="1">
        <v>43466</v>
      </c>
      <c r="B266" s="2">
        <v>174800</v>
      </c>
      <c r="C266" s="2"/>
    </row>
    <row r="267" spans="1:3" ht="12.75">
      <c r="A267" s="1">
        <v>43497</v>
      </c>
      <c r="B267" s="2">
        <v>173709</v>
      </c>
      <c r="C267" s="2"/>
    </row>
    <row r="268" spans="1:3" ht="12.75">
      <c r="A268" s="1">
        <v>43525</v>
      </c>
      <c r="B268" s="2">
        <v>170841</v>
      </c>
      <c r="C268" s="2"/>
    </row>
    <row r="269" spans="1:3" ht="12.75">
      <c r="A269" s="1">
        <v>43556</v>
      </c>
      <c r="B269" s="2">
        <v>166226</v>
      </c>
      <c r="C269" s="2"/>
    </row>
    <row r="270" spans="1:3" ht="12.75">
      <c r="A270" s="1">
        <v>43586</v>
      </c>
      <c r="B270" s="2">
        <v>160805</v>
      </c>
      <c r="C270" s="2"/>
    </row>
    <row r="271" spans="1:3" ht="12.75">
      <c r="A271" s="1">
        <v>43617</v>
      </c>
      <c r="B271" s="2">
        <v>155249</v>
      </c>
      <c r="C271" s="2"/>
    </row>
    <row r="272" spans="1:3" ht="12.75">
      <c r="A272" s="1">
        <v>43647</v>
      </c>
      <c r="B272" s="2">
        <v>150921</v>
      </c>
      <c r="C272" s="2"/>
    </row>
    <row r="273" spans="1:3" ht="12.75">
      <c r="A273" s="1">
        <v>43678</v>
      </c>
      <c r="B273" s="2">
        <v>153820</v>
      </c>
      <c r="C273" s="2"/>
    </row>
    <row r="274" spans="1:3" ht="12.75">
      <c r="A274" s="1">
        <v>43709</v>
      </c>
      <c r="B274" s="2">
        <v>156984</v>
      </c>
      <c r="C274" s="2"/>
    </row>
    <row r="275" spans="1:3" ht="12.75">
      <c r="A275" s="1">
        <v>43739</v>
      </c>
      <c r="B275" s="2">
        <v>164307</v>
      </c>
      <c r="C275" s="2"/>
    </row>
    <row r="276" spans="1:3" ht="12.75">
      <c r="A276" s="1">
        <v>43770</v>
      </c>
      <c r="B276" s="2">
        <v>165659</v>
      </c>
      <c r="C276" s="2"/>
    </row>
    <row r="277" spans="1:3" ht="12.75">
      <c r="A277" s="1">
        <v>43800</v>
      </c>
      <c r="B277" s="2">
        <v>165308</v>
      </c>
      <c r="C277" s="2"/>
    </row>
    <row r="278" spans="1:3" ht="12.75">
      <c r="A278" s="1">
        <v>43831</v>
      </c>
      <c r="B278" s="2">
        <v>167755</v>
      </c>
      <c r="C278" s="2"/>
    </row>
    <row r="279" spans="1:3" ht="12.75">
      <c r="A279" s="1">
        <v>43862</v>
      </c>
      <c r="B279" s="2">
        <v>166229</v>
      </c>
      <c r="C279" s="2"/>
    </row>
    <row r="280" spans="1:3" ht="12.75">
      <c r="A280" s="1">
        <v>43891</v>
      </c>
      <c r="B280" s="2">
        <v>174481</v>
      </c>
      <c r="C280" s="2"/>
    </row>
    <row r="281" spans="1:3" ht="12.75">
      <c r="A281" s="1">
        <v>43922</v>
      </c>
      <c r="B281" s="2">
        <v>191629</v>
      </c>
      <c r="C281" s="2"/>
    </row>
    <row r="282" spans="1:3" ht="12.75">
      <c r="A282" s="1">
        <v>43952</v>
      </c>
      <c r="B282" s="2">
        <v>191082</v>
      </c>
      <c r="C282" s="2"/>
    </row>
    <row r="283" spans="1:3" ht="12.75">
      <c r="A283" s="1">
        <v>43983</v>
      </c>
      <c r="B283" s="2">
        <v>184654</v>
      </c>
      <c r="C283" s="2"/>
    </row>
    <row r="284" spans="1:3" ht="12.75">
      <c r="A284" s="1">
        <v>44013</v>
      </c>
      <c r="B284" s="2">
        <v>175311</v>
      </c>
      <c r="C284" s="2"/>
    </row>
    <row r="285" spans="1:3" ht="12.75">
      <c r="A285" s="1">
        <v>44044</v>
      </c>
      <c r="B285" s="2">
        <v>176951</v>
      </c>
      <c r="C285" s="2"/>
    </row>
    <row r="286" spans="1:3" ht="12.75">
      <c r="A286" s="1">
        <v>44075</v>
      </c>
      <c r="B286" s="2">
        <v>176574</v>
      </c>
      <c r="C286" s="2"/>
    </row>
    <row r="287" spans="1:3" ht="12.75">
      <c r="A287" s="1">
        <v>44105</v>
      </c>
      <c r="B287" s="2">
        <v>181307</v>
      </c>
      <c r="C287" s="2"/>
    </row>
    <row r="288" spans="1:3" ht="12.75">
      <c r="A288" s="1">
        <v>44136</v>
      </c>
      <c r="B288" s="2">
        <v>187472</v>
      </c>
      <c r="C288" s="2"/>
    </row>
    <row r="289" spans="1:3" ht="12.75">
      <c r="A289" s="1">
        <v>44166</v>
      </c>
      <c r="B289" s="2">
        <v>189587</v>
      </c>
      <c r="C289" s="2"/>
    </row>
    <row r="290" spans="1:2" ht="12.75">
      <c r="A290" s="1">
        <v>44197</v>
      </c>
      <c r="B290" s="2">
        <v>185984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0"/>
  <sheetViews>
    <sheetView zoomScalePageLayoutView="0" workbookViewId="0" topLeftCell="A274">
      <selection activeCell="B287" sqref="B287"/>
    </sheetView>
  </sheetViews>
  <sheetFormatPr defaultColWidth="11.421875" defaultRowHeight="12.75"/>
  <cols>
    <col min="4" max="4" width="19.421875" style="3" customWidth="1"/>
    <col min="5" max="5" width="15.57421875" style="0" customWidth="1"/>
    <col min="6" max="6" width="16.7109375" style="3" customWidth="1"/>
    <col min="7" max="7" width="22.140625" style="3" customWidth="1"/>
    <col min="8" max="8" width="17.28125" style="0" customWidth="1"/>
    <col min="9" max="9" width="19.140625" style="0" customWidth="1"/>
    <col min="10" max="10" width="27.28125" style="0" customWidth="1"/>
    <col min="11" max="11" width="18.421875" style="0" customWidth="1"/>
    <col min="12" max="12" width="20.8515625" style="0" customWidth="1"/>
    <col min="13" max="14" width="18.140625" style="0" customWidth="1"/>
    <col min="15" max="15" width="20.57421875" style="0" customWidth="1"/>
    <col min="16" max="16" width="17.8515625" style="0" bestFit="1" customWidth="1"/>
  </cols>
  <sheetData>
    <row r="1" spans="1:15" ht="12.75">
      <c r="A1" s="25" t="s">
        <v>13</v>
      </c>
      <c r="B1" s="26" t="s">
        <v>12</v>
      </c>
      <c r="D1" s="3" t="s">
        <v>14</v>
      </c>
      <c r="E1" t="s">
        <v>47</v>
      </c>
      <c r="F1" s="3" t="s">
        <v>54</v>
      </c>
      <c r="G1" s="3" t="s">
        <v>55</v>
      </c>
      <c r="H1" t="s">
        <v>16</v>
      </c>
      <c r="I1" s="24" t="s">
        <v>17</v>
      </c>
      <c r="J1" s="24" t="s">
        <v>18</v>
      </c>
      <c r="K1" s="24" t="s">
        <v>49</v>
      </c>
      <c r="L1" s="24" t="s">
        <v>50</v>
      </c>
      <c r="M1" s="24" t="s">
        <v>51</v>
      </c>
      <c r="N1" s="24" t="s">
        <v>52</v>
      </c>
      <c r="O1" s="24" t="s">
        <v>53</v>
      </c>
    </row>
    <row r="2" spans="1:15" ht="12.75">
      <c r="A2" s="1">
        <v>35431</v>
      </c>
      <c r="B2" s="2">
        <v>179783</v>
      </c>
      <c r="E2">
        <v>1997</v>
      </c>
      <c r="F2">
        <v>2033462</v>
      </c>
      <c r="G2" s="3">
        <f aca="true" t="shared" si="0" ref="G2:G25">F2/12</f>
        <v>169455.16666666666</v>
      </c>
      <c r="H2" s="3">
        <f aca="true" t="shared" si="1" ref="H2:H25">$G2^2</f>
        <v>28715053510.027775</v>
      </c>
      <c r="I2">
        <f aca="true" t="shared" si="2" ref="I2:I24">(G2-$G$27)*(G3-$G$27)</f>
        <v>439098896.5521923</v>
      </c>
      <c r="J2">
        <f aca="true" t="shared" si="3" ref="J2:J23">(G2-$G$27)*(G4-$G$27)</f>
        <v>709260151.1094841</v>
      </c>
      <c r="K2">
        <f aca="true" t="shared" si="4" ref="K2:K22">($G2-$G$27)*($G5-$G$27)</f>
        <v>767168423.5704217</v>
      </c>
      <c r="L2">
        <f aca="true" t="shared" si="5" ref="L2:L21">($G2-$G$27)*($G6-$G$27)</f>
        <v>818166739.4341366</v>
      </c>
      <c r="M2">
        <f aca="true" t="shared" si="6" ref="M2:M20">($G2-$G$27)*($G7-$G$27)</f>
        <v>687930816.7995882</v>
      </c>
      <c r="N2">
        <f aca="true" t="shared" si="7" ref="N2:N19">($G2-$G$27)*($G8-$G$27)</f>
        <v>602493586.6563591</v>
      </c>
      <c r="O2">
        <f aca="true" t="shared" si="8" ref="O2:O18">(G2-$G$27)*(G9-$G$27)</f>
        <v>580157409.7900394</v>
      </c>
    </row>
    <row r="3" spans="1:15" ht="12.75">
      <c r="A3" s="1">
        <v>35462</v>
      </c>
      <c r="B3" s="2">
        <v>179666</v>
      </c>
      <c r="D3" s="3">
        <f aca="true" t="shared" si="9" ref="D3:D18">($G2+$G3+$G4)/3</f>
        <v>155024.83333333334</v>
      </c>
      <c r="E3">
        <v>1998</v>
      </c>
      <c r="F3">
        <v>1878497</v>
      </c>
      <c r="G3" s="3">
        <f t="shared" si="0"/>
        <v>156541.41666666666</v>
      </c>
      <c r="H3" s="3">
        <f t="shared" si="1"/>
        <v>24505215132.006943</v>
      </c>
      <c r="I3">
        <f t="shared" si="2"/>
        <v>1301320748.38813</v>
      </c>
      <c r="J3">
        <f t="shared" si="3"/>
        <v>1407568415.5365677</v>
      </c>
      <c r="K3">
        <f t="shared" si="4"/>
        <v>1501137984.4211156</v>
      </c>
      <c r="L3">
        <f t="shared" si="5"/>
        <v>1262186581.2657342</v>
      </c>
      <c r="M3">
        <f t="shared" si="6"/>
        <v>1105429938.310005</v>
      </c>
      <c r="N3">
        <f t="shared" si="7"/>
        <v>1064448458.7353519</v>
      </c>
      <c r="O3">
        <f t="shared" si="8"/>
        <v>658659432.2509768</v>
      </c>
    </row>
    <row r="4" spans="1:15" ht="12.75">
      <c r="A4" s="1">
        <v>35490</v>
      </c>
      <c r="B4" s="2">
        <v>177642</v>
      </c>
      <c r="C4" s="2"/>
      <c r="D4" s="3">
        <f t="shared" si="9"/>
        <v>143651.33333333334</v>
      </c>
      <c r="E4">
        <v>1999</v>
      </c>
      <c r="F4">
        <v>1668935</v>
      </c>
      <c r="G4" s="3">
        <f t="shared" si="0"/>
        <v>139077.91666666666</v>
      </c>
      <c r="H4" s="3">
        <f t="shared" si="1"/>
        <v>19342666904.340275</v>
      </c>
      <c r="I4">
        <f t="shared" si="2"/>
        <v>2273593021.843859</v>
      </c>
      <c r="J4">
        <f t="shared" si="3"/>
        <v>2424732473.770074</v>
      </c>
      <c r="K4">
        <f t="shared" si="4"/>
        <v>2038763140.573026</v>
      </c>
      <c r="L4">
        <f t="shared" si="5"/>
        <v>1785559952.992297</v>
      </c>
      <c r="M4">
        <f t="shared" si="6"/>
        <v>1719364090.000977</v>
      </c>
      <c r="N4">
        <f t="shared" si="7"/>
        <v>1063908135.7666018</v>
      </c>
      <c r="O4">
        <f t="shared" si="8"/>
        <v>1084271979.1086152</v>
      </c>
    </row>
    <row r="5" spans="1:15" ht="12.75">
      <c r="A5" s="1">
        <v>35521</v>
      </c>
      <c r="B5" s="2">
        <v>174255</v>
      </c>
      <c r="C5" s="2"/>
      <c r="D5" s="3">
        <f t="shared" si="9"/>
        <v>135483.55555555553</v>
      </c>
      <c r="E5">
        <v>2000</v>
      </c>
      <c r="F5">
        <v>1624016</v>
      </c>
      <c r="G5" s="3">
        <f t="shared" si="0"/>
        <v>135334.66666666666</v>
      </c>
      <c r="H5" s="3">
        <f t="shared" si="1"/>
        <v>18315472001.777775</v>
      </c>
      <c r="I5">
        <f t="shared" si="2"/>
        <v>2622702243.4185114</v>
      </c>
      <c r="J5">
        <f t="shared" si="3"/>
        <v>2205220048.1589637</v>
      </c>
      <c r="K5">
        <f t="shared" si="4"/>
        <v>1931343826.6407344</v>
      </c>
      <c r="L5">
        <f t="shared" si="5"/>
        <v>1859743334.5244145</v>
      </c>
      <c r="M5">
        <f t="shared" si="6"/>
        <v>1150772006.6650393</v>
      </c>
      <c r="N5">
        <f t="shared" si="7"/>
        <v>1172798476.8820527</v>
      </c>
      <c r="O5">
        <f t="shared" si="8"/>
        <v>1704872040.3681643</v>
      </c>
    </row>
    <row r="6" spans="1:15" ht="12.75">
      <c r="A6" s="1">
        <v>35551</v>
      </c>
      <c r="B6" s="2">
        <v>171284</v>
      </c>
      <c r="C6" s="2"/>
      <c r="D6" s="3">
        <f t="shared" si="9"/>
        <v>135943.13888888888</v>
      </c>
      <c r="E6">
        <v>2001</v>
      </c>
      <c r="F6">
        <v>1584457</v>
      </c>
      <c r="G6" s="3">
        <f t="shared" si="0"/>
        <v>132038.08333333334</v>
      </c>
      <c r="H6" s="3">
        <f t="shared" si="1"/>
        <v>17434055450.34028</v>
      </c>
      <c r="I6">
        <f t="shared" si="2"/>
        <v>2351814335.814345</v>
      </c>
      <c r="J6">
        <f t="shared" si="3"/>
        <v>2059731908.691949</v>
      </c>
      <c r="K6">
        <f t="shared" si="4"/>
        <v>1983371699.672851</v>
      </c>
      <c r="L6">
        <f t="shared" si="5"/>
        <v>1227270768.1884763</v>
      </c>
      <c r="M6">
        <f t="shared" si="6"/>
        <v>1250761470.8360453</v>
      </c>
      <c r="N6">
        <f t="shared" si="7"/>
        <v>1818205175.7666013</v>
      </c>
      <c r="O6">
        <f t="shared" si="8"/>
        <v>1185384156.9384763</v>
      </c>
    </row>
    <row r="7" spans="1:15" ht="12.75">
      <c r="A7" s="1">
        <v>35582</v>
      </c>
      <c r="B7" s="2">
        <v>167921</v>
      </c>
      <c r="C7" s="2"/>
      <c r="D7" s="3">
        <f t="shared" si="9"/>
        <v>139491.38888888888</v>
      </c>
      <c r="E7">
        <v>2002</v>
      </c>
      <c r="F7">
        <v>1685480</v>
      </c>
      <c r="G7" s="3">
        <f t="shared" si="0"/>
        <v>140456.66666666666</v>
      </c>
      <c r="H7" s="3">
        <f t="shared" si="1"/>
        <v>19728075211.111107</v>
      </c>
      <c r="I7">
        <f t="shared" si="2"/>
        <v>1731863428.369901</v>
      </c>
      <c r="J7">
        <f t="shared" si="3"/>
        <v>1667658250.5869145</v>
      </c>
      <c r="K7">
        <f t="shared" si="4"/>
        <v>1031913595.7275393</v>
      </c>
      <c r="L7">
        <f t="shared" si="5"/>
        <v>1051665044.277886</v>
      </c>
      <c r="M7">
        <f t="shared" si="6"/>
        <v>1528782962.4306643</v>
      </c>
      <c r="N7">
        <f t="shared" si="7"/>
        <v>996694502.4775393</v>
      </c>
      <c r="O7">
        <f t="shared" si="8"/>
        <v>-948078331.4842663</v>
      </c>
    </row>
    <row r="8" spans="1:15" ht="12.75">
      <c r="A8" s="1">
        <v>35612</v>
      </c>
      <c r="B8" s="2">
        <v>159532</v>
      </c>
      <c r="C8" s="2"/>
      <c r="D8" s="3">
        <f t="shared" si="9"/>
        <v>144619.77777777778</v>
      </c>
      <c r="E8">
        <v>2003</v>
      </c>
      <c r="F8">
        <v>1751753</v>
      </c>
      <c r="G8" s="3">
        <f t="shared" si="0"/>
        <v>145979.41666666666</v>
      </c>
      <c r="H8" s="3">
        <f t="shared" si="1"/>
        <v>21309990090.340275</v>
      </c>
      <c r="I8">
        <f t="shared" si="2"/>
        <v>1460544252.672852</v>
      </c>
      <c r="J8">
        <f t="shared" si="3"/>
        <v>903755593.1884768</v>
      </c>
      <c r="K8">
        <f t="shared" si="4"/>
        <v>921054020.2804903</v>
      </c>
      <c r="L8">
        <f t="shared" si="5"/>
        <v>1338916512.7666018</v>
      </c>
      <c r="M8">
        <f t="shared" si="6"/>
        <v>872910517.9384768</v>
      </c>
      <c r="N8">
        <f t="shared" si="7"/>
        <v>-830332208.4399955</v>
      </c>
      <c r="O8">
        <f t="shared" si="8"/>
        <v>-1608907474.3384333</v>
      </c>
    </row>
    <row r="9" spans="1:15" ht="12.75">
      <c r="A9" s="1">
        <v>35643</v>
      </c>
      <c r="B9" s="2">
        <v>156178</v>
      </c>
      <c r="C9" s="2"/>
      <c r="D9" s="3">
        <f t="shared" si="9"/>
        <v>151707.47222222222</v>
      </c>
      <c r="E9">
        <v>2004</v>
      </c>
      <c r="F9">
        <v>1769079</v>
      </c>
      <c r="G9" s="3">
        <f t="shared" si="0"/>
        <v>147423.25</v>
      </c>
      <c r="H9" s="3">
        <f t="shared" si="1"/>
        <v>21733614640.5625</v>
      </c>
      <c r="I9">
        <f t="shared" si="2"/>
        <v>870250763.8916016</v>
      </c>
      <c r="J9">
        <f t="shared" si="3"/>
        <v>886907888.3447262</v>
      </c>
      <c r="K9">
        <f t="shared" si="4"/>
        <v>1289279011.7197266</v>
      </c>
      <c r="L9">
        <f t="shared" si="5"/>
        <v>840549204.6416016</v>
      </c>
      <c r="M9">
        <f t="shared" si="6"/>
        <v>-799549396.0146481</v>
      </c>
      <c r="N9">
        <f t="shared" si="7"/>
        <v>-1549260628.7880855</v>
      </c>
      <c r="O9">
        <f t="shared" si="8"/>
        <v>-2115043455.827148</v>
      </c>
    </row>
    <row r="10" spans="1:15" ht="12.75">
      <c r="A10" s="1">
        <v>35674</v>
      </c>
      <c r="B10" s="2">
        <v>160683</v>
      </c>
      <c r="C10" s="2"/>
      <c r="D10" s="3">
        <f t="shared" si="9"/>
        <v>156806.19444444447</v>
      </c>
      <c r="E10">
        <v>2005</v>
      </c>
      <c r="F10">
        <v>1940637</v>
      </c>
      <c r="G10" s="3">
        <f t="shared" si="0"/>
        <v>161719.75</v>
      </c>
      <c r="H10" s="3">
        <f t="shared" si="1"/>
        <v>26153277540.0625</v>
      </c>
      <c r="I10">
        <f t="shared" si="2"/>
        <v>548800875.6103513</v>
      </c>
      <c r="J10">
        <f t="shared" si="3"/>
        <v>797780084.9853516</v>
      </c>
      <c r="K10">
        <f t="shared" si="4"/>
        <v>520115048.65722656</v>
      </c>
      <c r="L10">
        <f t="shared" si="5"/>
        <v>-494745186.4990232</v>
      </c>
      <c r="M10">
        <f t="shared" si="6"/>
        <v>-958651513.6474607</v>
      </c>
      <c r="N10">
        <f t="shared" si="7"/>
        <v>-1308746619.3115232</v>
      </c>
      <c r="O10">
        <f t="shared" si="8"/>
        <v>-1986154861.6943364</v>
      </c>
    </row>
    <row r="11" spans="1:15" ht="12.75">
      <c r="A11" s="1">
        <v>35704</v>
      </c>
      <c r="B11" s="2">
        <v>166928</v>
      </c>
      <c r="C11" s="2"/>
      <c r="D11" s="3">
        <f t="shared" si="9"/>
        <v>157847.19444444447</v>
      </c>
      <c r="E11">
        <v>2006</v>
      </c>
      <c r="F11">
        <v>1935307</v>
      </c>
      <c r="G11" s="3">
        <f t="shared" si="0"/>
        <v>161275.58333333334</v>
      </c>
      <c r="H11" s="3">
        <f t="shared" si="1"/>
        <v>26009813779.506947</v>
      </c>
      <c r="I11">
        <f t="shared" si="2"/>
        <v>813050076.9384762</v>
      </c>
      <c r="J11">
        <f t="shared" si="3"/>
        <v>530070364.3603513</v>
      </c>
      <c r="K11">
        <f t="shared" si="4"/>
        <v>-504214907.74034244</v>
      </c>
      <c r="L11">
        <f t="shared" si="5"/>
        <v>-977000681.7637798</v>
      </c>
      <c r="M11">
        <f t="shared" si="6"/>
        <v>-1333796818.8861754</v>
      </c>
      <c r="N11">
        <f t="shared" si="7"/>
        <v>-2024171063.560655</v>
      </c>
      <c r="O11">
        <f t="shared" si="8"/>
        <v>-2154043036.45128</v>
      </c>
    </row>
    <row r="12" spans="1:15" ht="12.75">
      <c r="A12" s="1">
        <v>35735</v>
      </c>
      <c r="B12" s="2">
        <v>168823</v>
      </c>
      <c r="C12" s="2"/>
      <c r="D12" s="3">
        <f t="shared" si="9"/>
        <v>158111.19444444447</v>
      </c>
      <c r="E12">
        <v>2007</v>
      </c>
      <c r="F12">
        <v>1806555</v>
      </c>
      <c r="G12" s="3">
        <f t="shared" si="0"/>
        <v>150546.25</v>
      </c>
      <c r="H12" s="3">
        <f t="shared" si="1"/>
        <v>22664173389.0625</v>
      </c>
      <c r="I12">
        <f t="shared" si="2"/>
        <v>770551941.7353516</v>
      </c>
      <c r="J12">
        <f t="shared" si="3"/>
        <v>-732966417.9208981</v>
      </c>
      <c r="K12">
        <f t="shared" si="4"/>
        <v>-1420244976.9443357</v>
      </c>
      <c r="L12">
        <f t="shared" si="5"/>
        <v>-1938911883.7333982</v>
      </c>
      <c r="M12">
        <f t="shared" si="6"/>
        <v>-2942494144.7412114</v>
      </c>
      <c r="N12">
        <f t="shared" si="7"/>
        <v>-3131286251.6318364</v>
      </c>
      <c r="O12">
        <f t="shared" si="8"/>
        <v>-2476492953.1630864</v>
      </c>
    </row>
    <row r="13" spans="1:15" ht="12.75">
      <c r="A13" s="1">
        <v>35765</v>
      </c>
      <c r="B13" s="2">
        <v>170767</v>
      </c>
      <c r="C13" s="2"/>
      <c r="D13" s="3">
        <f t="shared" si="9"/>
        <v>173101.13888888888</v>
      </c>
      <c r="E13">
        <v>2008</v>
      </c>
      <c r="F13">
        <v>1950141</v>
      </c>
      <c r="G13" s="3">
        <f t="shared" si="0"/>
        <v>162511.75</v>
      </c>
      <c r="H13" s="3">
        <f t="shared" si="1"/>
        <v>26410068888.0625</v>
      </c>
      <c r="I13">
        <f t="shared" si="2"/>
        <v>-477859589.7490232</v>
      </c>
      <c r="J13">
        <f t="shared" si="3"/>
        <v>-925932846.8974607</v>
      </c>
      <c r="K13">
        <f t="shared" si="4"/>
        <v>-1264079246.5615232</v>
      </c>
      <c r="L13">
        <f t="shared" si="5"/>
        <v>-1918367622.9443364</v>
      </c>
      <c r="M13">
        <f t="shared" si="6"/>
        <v>-2041451186.5849614</v>
      </c>
      <c r="N13">
        <f t="shared" si="7"/>
        <v>-1614556789.6162112</v>
      </c>
      <c r="O13">
        <f t="shared" si="8"/>
        <v>-1087589990.2568357</v>
      </c>
    </row>
    <row r="14" spans="1:15" ht="12.75">
      <c r="A14" s="1">
        <v>35796</v>
      </c>
      <c r="B14" s="2">
        <v>172838</v>
      </c>
      <c r="C14" s="2"/>
      <c r="D14" s="3">
        <f t="shared" si="9"/>
        <v>198331.27777777775</v>
      </c>
      <c r="E14">
        <v>2009</v>
      </c>
      <c r="F14">
        <v>2474945</v>
      </c>
      <c r="G14" s="3">
        <f t="shared" si="0"/>
        <v>206245.41666666666</v>
      </c>
      <c r="H14" s="3">
        <f t="shared" si="1"/>
        <v>42537171896.00694</v>
      </c>
      <c r="I14">
        <f t="shared" si="2"/>
        <v>880768245.8073995</v>
      </c>
      <c r="J14">
        <f t="shared" si="3"/>
        <v>1202420741.7266703</v>
      </c>
      <c r="K14">
        <f t="shared" si="4"/>
        <v>1824794629.2605247</v>
      </c>
      <c r="L14">
        <f t="shared" si="5"/>
        <v>1941874496.1198997</v>
      </c>
      <c r="M14">
        <f t="shared" si="6"/>
        <v>1535802899.8664274</v>
      </c>
      <c r="N14">
        <f t="shared" si="7"/>
        <v>1034540173.2813579</v>
      </c>
      <c r="O14">
        <f t="shared" si="8"/>
        <v>589134588.5547955</v>
      </c>
    </row>
    <row r="15" spans="1:15" ht="12.75">
      <c r="A15" s="1">
        <v>35827</v>
      </c>
      <c r="B15" s="2">
        <v>168861</v>
      </c>
      <c r="C15" s="2"/>
      <c r="D15" s="3">
        <f t="shared" si="9"/>
        <v>224601.83333333334</v>
      </c>
      <c r="E15">
        <v>2010</v>
      </c>
      <c r="F15">
        <v>2714840</v>
      </c>
      <c r="G15" s="3">
        <f t="shared" si="0"/>
        <v>226236.66666666666</v>
      </c>
      <c r="H15" s="3">
        <f t="shared" si="1"/>
        <v>51183029344.44444</v>
      </c>
      <c r="I15">
        <f t="shared" si="2"/>
        <v>2329891215.828233</v>
      </c>
      <c r="J15">
        <f t="shared" si="3"/>
        <v>3535844675.5495877</v>
      </c>
      <c r="K15">
        <f t="shared" si="4"/>
        <v>3762706491.7839627</v>
      </c>
      <c r="L15">
        <f t="shared" si="5"/>
        <v>2975874884.28049</v>
      </c>
      <c r="M15">
        <f t="shared" si="6"/>
        <v>2004594547.07042</v>
      </c>
      <c r="N15">
        <f t="shared" si="7"/>
        <v>1141546760.7813578</v>
      </c>
      <c r="O15">
        <f t="shared" si="8"/>
        <v>392566767.43153244</v>
      </c>
    </row>
    <row r="16" spans="1:15" ht="12.75">
      <c r="A16" s="1">
        <v>35855</v>
      </c>
      <c r="B16" s="2">
        <v>166552</v>
      </c>
      <c r="C16" s="2"/>
      <c r="D16" s="3">
        <f t="shared" si="9"/>
        <v>246025.08333333334</v>
      </c>
      <c r="E16">
        <v>2011</v>
      </c>
      <c r="F16">
        <v>2895881</v>
      </c>
      <c r="G16" s="3">
        <f t="shared" si="0"/>
        <v>241323.41666666666</v>
      </c>
      <c r="H16" s="3">
        <f t="shared" si="1"/>
        <v>58236991431.67361</v>
      </c>
      <c r="I16">
        <f t="shared" si="2"/>
        <v>4827118822.281359</v>
      </c>
      <c r="J16">
        <f t="shared" si="3"/>
        <v>5136829526.140734</v>
      </c>
      <c r="K16">
        <f t="shared" si="4"/>
        <v>4062650649.2205944</v>
      </c>
      <c r="L16">
        <f t="shared" si="5"/>
        <v>2736663218.302191</v>
      </c>
      <c r="M16">
        <f t="shared" si="6"/>
        <v>1558434366.0756285</v>
      </c>
      <c r="N16">
        <f t="shared" si="7"/>
        <v>535930337.99663675</v>
      </c>
      <c r="O16">
        <f t="shared" si="8"/>
        <v>-579447422.5016274</v>
      </c>
    </row>
    <row r="17" spans="1:15" ht="12.75">
      <c r="A17" s="1">
        <v>35886</v>
      </c>
      <c r="B17" s="2">
        <v>165411</v>
      </c>
      <c r="C17" s="2"/>
      <c r="D17" s="3">
        <f t="shared" si="9"/>
        <v>262615.0833333333</v>
      </c>
      <c r="E17">
        <v>2012</v>
      </c>
      <c r="F17">
        <v>3246182</v>
      </c>
      <c r="G17" s="3">
        <f t="shared" si="0"/>
        <v>270515.1666666667</v>
      </c>
      <c r="H17" s="3">
        <f t="shared" si="1"/>
        <v>73178455396.69446</v>
      </c>
      <c r="I17">
        <f t="shared" si="2"/>
        <v>7795656383.362091</v>
      </c>
      <c r="J17">
        <f t="shared" si="3"/>
        <v>6165481705.358618</v>
      </c>
      <c r="K17">
        <f t="shared" si="4"/>
        <v>4153162174.898546</v>
      </c>
      <c r="L17">
        <f t="shared" si="5"/>
        <v>2365081175.4844832</v>
      </c>
      <c r="M17">
        <f t="shared" si="6"/>
        <v>813328287.2596581</v>
      </c>
      <c r="N17">
        <f t="shared" si="7"/>
        <v>-879369847.6969403</v>
      </c>
      <c r="O17">
        <f t="shared" si="8"/>
        <v>-1857826999.7846134</v>
      </c>
    </row>
    <row r="18" spans="1:15" ht="12.75">
      <c r="A18" s="1">
        <v>35916</v>
      </c>
      <c r="B18" s="2">
        <v>160515</v>
      </c>
      <c r="C18" s="2"/>
      <c r="D18" s="3">
        <f t="shared" si="9"/>
        <v>267827.38888888893</v>
      </c>
      <c r="E18">
        <v>2013</v>
      </c>
      <c r="F18">
        <v>3312080</v>
      </c>
      <c r="G18" s="3">
        <f t="shared" si="0"/>
        <v>276006.6666666667</v>
      </c>
      <c r="H18" s="3">
        <f t="shared" si="1"/>
        <v>76179680044.44446</v>
      </c>
      <c r="I18">
        <f t="shared" si="2"/>
        <v>6561062537.092993</v>
      </c>
      <c r="J18">
        <f t="shared" si="3"/>
        <v>4419631434.882921</v>
      </c>
      <c r="K18">
        <f t="shared" si="4"/>
        <v>2516826136.0938582</v>
      </c>
      <c r="L18">
        <f t="shared" si="5"/>
        <v>865511895.2440332</v>
      </c>
      <c r="M18">
        <f t="shared" si="6"/>
        <v>-935790719.9625653</v>
      </c>
      <c r="N18">
        <f t="shared" si="7"/>
        <v>-1977026242.4252384</v>
      </c>
      <c r="O18">
        <f t="shared" si="8"/>
        <v>-425582809.2160383</v>
      </c>
    </row>
    <row r="19" spans="1:14" ht="12.75">
      <c r="A19" s="1">
        <v>35947</v>
      </c>
      <c r="B19" s="2">
        <v>156153</v>
      </c>
      <c r="C19" s="2"/>
      <c r="E19">
        <v>2014</v>
      </c>
      <c r="F19">
        <v>3083524</v>
      </c>
      <c r="G19" s="3">
        <f t="shared" si="0"/>
        <v>256960.33333333334</v>
      </c>
      <c r="H19" s="3">
        <f t="shared" si="1"/>
        <v>66028612906.77779</v>
      </c>
      <c r="I19">
        <f t="shared" si="2"/>
        <v>3495428148.212782</v>
      </c>
      <c r="J19">
        <f t="shared" si="3"/>
        <v>1990524560.6737192</v>
      </c>
      <c r="K19">
        <f t="shared" si="4"/>
        <v>684521930.3516718</v>
      </c>
      <c r="L19">
        <f t="shared" si="5"/>
        <v>-740104524.9104819</v>
      </c>
      <c r="M19">
        <f t="shared" si="6"/>
        <v>-1563603951.9009328</v>
      </c>
      <c r="N19">
        <f t="shared" si="7"/>
        <v>-336587824.7195103</v>
      </c>
    </row>
    <row r="20" spans="1:14" ht="12.75">
      <c r="A20" s="1">
        <v>35977</v>
      </c>
      <c r="B20" s="2">
        <v>147210</v>
      </c>
      <c r="C20" s="2"/>
      <c r="E20">
        <v>2015</v>
      </c>
      <c r="F20">
        <v>2801390</v>
      </c>
      <c r="G20" s="3">
        <f t="shared" si="0"/>
        <v>233449.16666666666</v>
      </c>
      <c r="H20" s="3">
        <f t="shared" si="1"/>
        <v>54498513417.36111</v>
      </c>
      <c r="I20">
        <f t="shared" si="2"/>
        <v>1340847594.505316</v>
      </c>
      <c r="J20">
        <f t="shared" si="3"/>
        <v>461104375.1138242</v>
      </c>
      <c r="K20">
        <f t="shared" si="4"/>
        <v>-498545655.50944</v>
      </c>
      <c r="L20">
        <f t="shared" si="5"/>
        <v>-1053267384.4304464</v>
      </c>
      <c r="M20">
        <f t="shared" si="6"/>
        <v>-226730673.9295794</v>
      </c>
      <c r="N20">
        <f>($F20-$F$26)*($F26-$F$26)</f>
        <v>0</v>
      </c>
    </row>
    <row r="21" spans="1:13" ht="12.75">
      <c r="A21" s="1">
        <v>36008</v>
      </c>
      <c r="B21" s="2">
        <v>143919</v>
      </c>
      <c r="C21" s="2"/>
      <c r="E21">
        <v>2016</v>
      </c>
      <c r="F21">
        <v>2550695</v>
      </c>
      <c r="G21" s="3">
        <f t="shared" si="0"/>
        <v>212557.91666666666</v>
      </c>
      <c r="H21" s="3">
        <f t="shared" si="1"/>
        <v>45180867937.67361</v>
      </c>
      <c r="I21">
        <f t="shared" si="2"/>
        <v>262582878.19976145</v>
      </c>
      <c r="J21">
        <f t="shared" si="3"/>
        <v>-283904383.0485025</v>
      </c>
      <c r="K21">
        <f t="shared" si="4"/>
        <v>-599799082.9070091</v>
      </c>
      <c r="L21">
        <f t="shared" si="5"/>
        <v>-129115220.21864171</v>
      </c>
      <c r="M21">
        <f>($F21-$F$26)*($F26-$F$26)</f>
        <v>0</v>
      </c>
    </row>
    <row r="22" spans="1:12" ht="12.75">
      <c r="A22" s="1">
        <v>36039</v>
      </c>
      <c r="B22" s="2">
        <v>144945</v>
      </c>
      <c r="C22" s="2"/>
      <c r="E22">
        <v>2017</v>
      </c>
      <c r="F22">
        <v>2333134</v>
      </c>
      <c r="G22" s="3">
        <f t="shared" si="0"/>
        <v>194427.83333333334</v>
      </c>
      <c r="H22" s="3">
        <f t="shared" si="1"/>
        <v>37802182374.69445</v>
      </c>
      <c r="I22">
        <f t="shared" si="2"/>
        <v>-97631940.92610687</v>
      </c>
      <c r="J22">
        <f t="shared" si="3"/>
        <v>-206265038.95822495</v>
      </c>
      <c r="K22">
        <f t="shared" si="4"/>
        <v>-44401461.56846802</v>
      </c>
      <c r="L22">
        <f>($F22-$F$26)*($F26-$F$26)</f>
        <v>0</v>
      </c>
    </row>
    <row r="23" spans="1:11" ht="12.75">
      <c r="A23" s="1">
        <v>36069</v>
      </c>
      <c r="B23" s="2">
        <v>149014</v>
      </c>
      <c r="C23" s="2"/>
      <c r="E23">
        <v>2018</v>
      </c>
      <c r="F23">
        <v>2095812</v>
      </c>
      <c r="G23" s="3">
        <f t="shared" si="0"/>
        <v>174651</v>
      </c>
      <c r="H23" s="3">
        <f t="shared" si="1"/>
        <v>30502971801</v>
      </c>
      <c r="I23">
        <f t="shared" si="2"/>
        <v>223013583.48795563</v>
      </c>
      <c r="J23">
        <f t="shared" si="3"/>
        <v>48006822.224934995</v>
      </c>
      <c r="K23">
        <f>($G23-$G$27)*($G27-$G$27)</f>
        <v>0</v>
      </c>
    </row>
    <row r="24" spans="1:10" ht="12.75">
      <c r="A24" s="1">
        <v>36100</v>
      </c>
      <c r="B24" s="2">
        <v>150298</v>
      </c>
      <c r="C24" s="2"/>
      <c r="E24">
        <v>2019</v>
      </c>
      <c r="F24">
        <v>1958629</v>
      </c>
      <c r="G24" s="3">
        <f t="shared" si="0"/>
        <v>163219.08333333334</v>
      </c>
      <c r="H24" s="3">
        <f t="shared" si="1"/>
        <v>26640469164.173615</v>
      </c>
      <c r="I24">
        <f t="shared" si="2"/>
        <v>101423048.26226145</v>
      </c>
      <c r="J24">
        <f>(F24-$F$26)*(F26-$F$26)</f>
        <v>0</v>
      </c>
    </row>
    <row r="25" spans="1:9" ht="13.5" thickBot="1">
      <c r="A25" s="1">
        <v>36130</v>
      </c>
      <c r="B25" s="2">
        <v>152781</v>
      </c>
      <c r="C25" s="2"/>
      <c r="E25">
        <v>2020</v>
      </c>
      <c r="F25">
        <v>2163032</v>
      </c>
      <c r="G25" s="3">
        <f t="shared" si="0"/>
        <v>180252.66666666666</v>
      </c>
      <c r="H25" s="3">
        <f t="shared" si="1"/>
        <v>32491023840.444443</v>
      </c>
      <c r="I25">
        <f>(G25-$G$27)*(G27-$G$27)</f>
        <v>0</v>
      </c>
    </row>
    <row r="26" spans="1:15" ht="12.75">
      <c r="A26" s="1">
        <v>36161</v>
      </c>
      <c r="B26" s="2">
        <v>154215</v>
      </c>
      <c r="C26" s="2"/>
      <c r="F26" s="8"/>
      <c r="G26" s="37" t="s">
        <v>20</v>
      </c>
      <c r="H26" s="33" t="s">
        <v>56</v>
      </c>
      <c r="I26" s="33" t="s">
        <v>57</v>
      </c>
      <c r="J26" s="33" t="s">
        <v>58</v>
      </c>
      <c r="K26" s="33" t="s">
        <v>59</v>
      </c>
      <c r="L26" s="33" t="s">
        <v>60</v>
      </c>
      <c r="M26" s="33" t="s">
        <v>61</v>
      </c>
      <c r="N26" s="33" t="s">
        <v>62</v>
      </c>
      <c r="O26" s="26" t="s">
        <v>63</v>
      </c>
    </row>
    <row r="27" spans="1:15" ht="13.5" thickBot="1">
      <c r="A27" s="1">
        <v>36192</v>
      </c>
      <c r="B27" s="2">
        <v>151129</v>
      </c>
      <c r="C27" s="2"/>
      <c r="G27" s="38">
        <f>SUM(G2:G25)/24</f>
        <v>184925.21875</v>
      </c>
      <c r="H27" s="39">
        <f>(SUM(H2:H25)/24)-$G$27^2</f>
        <v>1918557057.4559097</v>
      </c>
      <c r="I27" s="34">
        <f>SUM(I2:I25)/23</f>
        <v>1844603978.7652433</v>
      </c>
      <c r="J27" s="34">
        <f>SUM(J2:J24)/22</f>
        <v>1563793651.5263083</v>
      </c>
      <c r="K27" s="34">
        <f>SUM(K2:K23)/21</f>
        <v>1174167782.4591033</v>
      </c>
      <c r="L27" s="34">
        <f>SUM(L2:L17)/20</f>
        <v>743726326.8668836</v>
      </c>
      <c r="M27" s="34">
        <f>SUM(M2:M17)/19</f>
        <v>323798360.1778143</v>
      </c>
      <c r="N27" s="34">
        <f>SUM(N2:N17)/18</f>
        <v>-105953211.15007716</v>
      </c>
      <c r="O27" s="40">
        <f>SUM(O2:O17)/17</f>
        <v>-506972832.4152369</v>
      </c>
    </row>
    <row r="28" spans="1:10" ht="12.75">
      <c r="A28" s="1">
        <v>36220</v>
      </c>
      <c r="B28" s="2">
        <v>151158</v>
      </c>
      <c r="C28" s="2"/>
      <c r="G28" s="22"/>
      <c r="H28" s="35"/>
      <c r="I28" s="11"/>
      <c r="J28" s="36"/>
    </row>
    <row r="29" spans="1:10" ht="13.5" thickBot="1">
      <c r="A29" s="1">
        <v>36251</v>
      </c>
      <c r="B29" s="2">
        <v>146987</v>
      </c>
      <c r="C29" s="2"/>
      <c r="G29" s="3" t="s">
        <v>48</v>
      </c>
      <c r="H29" s="3"/>
      <c r="I29" s="9"/>
      <c r="J29" s="10"/>
    </row>
    <row r="30" spans="1:10" ht="12.75">
      <c r="A30" s="1">
        <v>36281</v>
      </c>
      <c r="B30" s="2">
        <v>139078</v>
      </c>
      <c r="C30" s="2"/>
      <c r="G30" s="27" t="s">
        <v>27</v>
      </c>
      <c r="H30" s="28">
        <f>$I27/$H$27</f>
        <v>0.9614538027924322</v>
      </c>
      <c r="I30" s="9"/>
      <c r="J30" s="10"/>
    </row>
    <row r="31" spans="1:8" ht="12.75">
      <c r="A31" s="1">
        <v>36312</v>
      </c>
      <c r="B31" s="2">
        <v>132740</v>
      </c>
      <c r="C31" s="2"/>
      <c r="G31" s="29" t="s">
        <v>28</v>
      </c>
      <c r="H31" s="30">
        <f>J27/H27</f>
        <v>0.8150884256733896</v>
      </c>
    </row>
    <row r="32" spans="1:8" ht="12.75">
      <c r="A32" s="1">
        <v>36342</v>
      </c>
      <c r="B32" s="2">
        <v>126415</v>
      </c>
      <c r="C32" s="2"/>
      <c r="G32" s="29" t="s">
        <v>29</v>
      </c>
      <c r="H32" s="30">
        <f>K$27/$H$27</f>
        <v>0.6120056622220561</v>
      </c>
    </row>
    <row r="33" spans="1:8" ht="12.75">
      <c r="A33" s="1">
        <v>36373</v>
      </c>
      <c r="B33" s="2">
        <v>126037</v>
      </c>
      <c r="C33" s="2"/>
      <c r="G33" s="29" t="s">
        <v>30</v>
      </c>
      <c r="H33" s="30">
        <f>L$27/$H$27</f>
        <v>0.38764879260515567</v>
      </c>
    </row>
    <row r="34" spans="1:8" ht="12.75">
      <c r="A34" s="1">
        <v>36404</v>
      </c>
      <c r="B34" s="2">
        <v>128232</v>
      </c>
      <c r="C34" s="2"/>
      <c r="D34" s="22"/>
      <c r="E34" s="11"/>
      <c r="G34" s="29" t="s">
        <v>31</v>
      </c>
      <c r="H34" s="30">
        <f>M$27/$H$27</f>
        <v>0.16877181677733633</v>
      </c>
    </row>
    <row r="35" spans="1:8" ht="12.75">
      <c r="A35" s="1">
        <v>36434</v>
      </c>
      <c r="B35" s="2">
        <v>132859</v>
      </c>
      <c r="C35" s="2"/>
      <c r="D35" s="23"/>
      <c r="E35" s="23"/>
      <c r="G35" s="29" t="s">
        <v>32</v>
      </c>
      <c r="H35" s="30">
        <f>N27/$H$27</f>
        <v>-0.05522546787874828</v>
      </c>
    </row>
    <row r="36" spans="1:8" ht="13.5" thickBot="1">
      <c r="A36" s="1">
        <v>36465</v>
      </c>
      <c r="B36" s="2">
        <v>137703</v>
      </c>
      <c r="C36" s="2"/>
      <c r="D36" s="5"/>
      <c r="E36" s="5"/>
      <c r="G36" s="31" t="s">
        <v>33</v>
      </c>
      <c r="H36" s="32">
        <f>O27/H27</f>
        <v>-0.2642469403998362</v>
      </c>
    </row>
    <row r="37" spans="1:8" ht="12.75">
      <c r="A37" s="1">
        <v>36495</v>
      </c>
      <c r="B37" s="2">
        <v>142382</v>
      </c>
      <c r="C37" s="2"/>
      <c r="D37" s="5"/>
      <c r="E37" s="5"/>
      <c r="F37"/>
      <c r="G37"/>
      <c r="H37" s="3"/>
    </row>
    <row r="38" spans="1:8" ht="12.75">
      <c r="A38" s="1">
        <v>36526</v>
      </c>
      <c r="B38" s="2">
        <v>146287</v>
      </c>
      <c r="C38" s="2"/>
      <c r="D38" s="5"/>
      <c r="E38" s="5"/>
      <c r="F38"/>
      <c r="G38"/>
      <c r="H38" s="3"/>
    </row>
    <row r="39" spans="1:8" ht="12.75">
      <c r="A39" s="1">
        <v>36557</v>
      </c>
      <c r="B39" s="2">
        <v>146608</v>
      </c>
      <c r="C39" s="2"/>
      <c r="D39" s="5"/>
      <c r="E39" s="5"/>
      <c r="F39"/>
      <c r="G39"/>
      <c r="H39" s="3"/>
    </row>
    <row r="40" spans="1:8" ht="12.75">
      <c r="A40" s="1">
        <v>36586</v>
      </c>
      <c r="B40" s="2">
        <v>143259</v>
      </c>
      <c r="C40" s="2"/>
      <c r="D40" s="5"/>
      <c r="E40" s="5"/>
      <c r="F40"/>
      <c r="G40"/>
      <c r="H40" s="3"/>
    </row>
    <row r="41" spans="1:7" ht="12.75">
      <c r="A41" s="1">
        <v>36617</v>
      </c>
      <c r="B41" s="2">
        <v>138426</v>
      </c>
      <c r="C41" s="2"/>
      <c r="D41" s="5"/>
      <c r="E41" s="5"/>
      <c r="F41"/>
      <c r="G41"/>
    </row>
    <row r="42" spans="1:7" ht="12.75">
      <c r="A42" s="1">
        <v>36647</v>
      </c>
      <c r="B42" s="2">
        <v>133374</v>
      </c>
      <c r="C42" s="2"/>
      <c r="D42" s="5"/>
      <c r="E42" s="5"/>
      <c r="F42" s="8"/>
      <c r="G42"/>
    </row>
    <row r="43" spans="1:7" ht="12.75">
      <c r="A43" s="1">
        <v>36678</v>
      </c>
      <c r="B43" s="2">
        <v>129106</v>
      </c>
      <c r="C43" s="2"/>
      <c r="D43" s="5"/>
      <c r="E43" s="5"/>
      <c r="F43"/>
      <c r="G43"/>
    </row>
    <row r="44" spans="1:7" ht="12.75">
      <c r="A44" s="1">
        <v>36708</v>
      </c>
      <c r="B44" s="2">
        <v>124849</v>
      </c>
      <c r="C44" s="2"/>
      <c r="D44" s="5"/>
      <c r="E44" s="5"/>
      <c r="F44"/>
      <c r="G44"/>
    </row>
    <row r="45" spans="1:7" ht="12.75">
      <c r="A45" s="1">
        <v>36739</v>
      </c>
      <c r="B45" s="2">
        <v>124385</v>
      </c>
      <c r="C45" s="2"/>
      <c r="D45" s="5"/>
      <c r="E45" s="5"/>
      <c r="F45"/>
      <c r="G45"/>
    </row>
    <row r="46" spans="1:7" ht="12.75">
      <c r="A46" s="1">
        <v>36770</v>
      </c>
      <c r="B46" s="2">
        <v>126119</v>
      </c>
      <c r="C46" s="2"/>
      <c r="D46" s="5"/>
      <c r="E46" s="5"/>
      <c r="F46"/>
      <c r="G46"/>
    </row>
    <row r="47" spans="1:7" ht="12.75">
      <c r="A47" s="1">
        <v>36800</v>
      </c>
      <c r="B47" s="2">
        <v>132554</v>
      </c>
      <c r="C47" s="2"/>
      <c r="D47" s="5"/>
      <c r="E47" s="5"/>
      <c r="F47"/>
      <c r="G47"/>
    </row>
    <row r="48" spans="1:7" ht="12.75">
      <c r="A48" s="1">
        <v>36831</v>
      </c>
      <c r="B48" s="2">
        <v>136833</v>
      </c>
      <c r="C48" s="2"/>
      <c r="D48" s="5"/>
      <c r="E48" s="5"/>
      <c r="F48"/>
      <c r="G48"/>
    </row>
    <row r="49" spans="1:7" ht="12.75">
      <c r="A49" s="1">
        <v>36861</v>
      </c>
      <c r="B49" s="2">
        <v>142216</v>
      </c>
      <c r="C49" s="2"/>
      <c r="D49" s="5"/>
      <c r="E49" s="5"/>
      <c r="F49"/>
      <c r="G49"/>
    </row>
    <row r="50" spans="1:7" ht="12.75">
      <c r="A50" s="1">
        <v>36892</v>
      </c>
      <c r="B50" s="2">
        <v>144872</v>
      </c>
      <c r="C50" s="2"/>
      <c r="F50"/>
      <c r="G50"/>
    </row>
    <row r="51" spans="1:3" ht="12.75">
      <c r="A51" s="1">
        <v>36923</v>
      </c>
      <c r="B51" s="2">
        <v>142885</v>
      </c>
      <c r="C51" s="2"/>
    </row>
    <row r="52" spans="1:3" ht="12.75">
      <c r="A52" s="1">
        <v>36951</v>
      </c>
      <c r="B52" s="2">
        <v>139436</v>
      </c>
      <c r="C52" s="2"/>
    </row>
    <row r="53" spans="1:3" ht="12.75">
      <c r="A53" s="1">
        <v>36982</v>
      </c>
      <c r="B53" s="2">
        <v>135652</v>
      </c>
      <c r="C53" s="2"/>
    </row>
    <row r="54" spans="1:3" ht="12.75">
      <c r="A54" s="1">
        <v>37012</v>
      </c>
      <c r="B54" s="2">
        <v>130251</v>
      </c>
      <c r="C54" s="2"/>
    </row>
    <row r="55" spans="1:3" ht="12.75">
      <c r="A55" s="1">
        <v>37043</v>
      </c>
      <c r="B55" s="2">
        <v>126190</v>
      </c>
      <c r="C55" s="2"/>
    </row>
    <row r="56" spans="1:3" ht="12.75">
      <c r="A56" s="1">
        <v>37073</v>
      </c>
      <c r="B56" s="2">
        <v>120169</v>
      </c>
      <c r="C56" s="2"/>
    </row>
    <row r="57" spans="1:3" ht="12.75">
      <c r="A57" s="1">
        <v>37104</v>
      </c>
      <c r="B57" s="2">
        <v>119811</v>
      </c>
      <c r="C57" s="2"/>
    </row>
    <row r="58" spans="1:3" ht="12.75">
      <c r="A58" s="1">
        <v>37135</v>
      </c>
      <c r="B58" s="2">
        <v>123180</v>
      </c>
      <c r="C58" s="2"/>
    </row>
    <row r="59" spans="1:3" ht="12.75">
      <c r="A59" s="1">
        <v>37165</v>
      </c>
      <c r="B59" s="2">
        <v>129431</v>
      </c>
      <c r="C59" s="2"/>
    </row>
    <row r="60" spans="1:3" ht="12.75">
      <c r="A60" s="1">
        <v>37196</v>
      </c>
      <c r="B60" s="2">
        <v>134226</v>
      </c>
      <c r="C60" s="2"/>
    </row>
    <row r="61" spans="1:3" ht="12.75">
      <c r="A61" s="1">
        <v>37226</v>
      </c>
      <c r="B61" s="2">
        <v>138354</v>
      </c>
      <c r="C61" s="2"/>
    </row>
    <row r="62" spans="1:3" ht="12.75">
      <c r="A62" s="1">
        <v>37257</v>
      </c>
      <c r="B62" s="2">
        <v>144687</v>
      </c>
      <c r="C62" s="2"/>
    </row>
    <row r="63" spans="1:3" ht="12.75">
      <c r="A63" s="1">
        <v>37288</v>
      </c>
      <c r="B63" s="2">
        <v>146262</v>
      </c>
      <c r="C63" s="2"/>
    </row>
    <row r="64" spans="1:16" ht="12.75">
      <c r="A64" s="1">
        <v>37316</v>
      </c>
      <c r="B64" s="2">
        <v>145330</v>
      </c>
      <c r="C64" s="2"/>
      <c r="I64" s="16"/>
      <c r="J64" s="16"/>
      <c r="K64" s="16"/>
      <c r="L64" s="16"/>
      <c r="M64" s="16"/>
      <c r="N64" s="16"/>
      <c r="O64" s="16"/>
      <c r="P64" s="16"/>
    </row>
    <row r="65" spans="1:16" ht="12.75">
      <c r="A65" s="1">
        <v>37347</v>
      </c>
      <c r="B65" s="2">
        <v>140665</v>
      </c>
      <c r="C65" s="2"/>
      <c r="I65" s="17"/>
      <c r="J65" s="13"/>
      <c r="K65" s="13"/>
      <c r="L65" s="13"/>
      <c r="M65" s="13"/>
      <c r="N65" s="13"/>
      <c r="O65" s="13"/>
      <c r="P65" s="13"/>
    </row>
    <row r="66" spans="1:16" ht="12.75">
      <c r="A66" s="1">
        <v>37377</v>
      </c>
      <c r="B66" s="2">
        <v>137461</v>
      </c>
      <c r="C66" s="2"/>
      <c r="I66" s="17"/>
      <c r="J66" s="13"/>
      <c r="K66" s="13"/>
      <c r="L66" s="13"/>
      <c r="M66" s="13"/>
      <c r="N66" s="13"/>
      <c r="O66" s="13"/>
      <c r="P66" s="13"/>
    </row>
    <row r="67" spans="1:16" ht="12.75">
      <c r="A67" s="1">
        <v>37408</v>
      </c>
      <c r="B67" s="2">
        <v>136235</v>
      </c>
      <c r="C67" s="2"/>
      <c r="I67" s="17"/>
      <c r="J67" s="13"/>
      <c r="K67" s="13"/>
      <c r="L67" s="13"/>
      <c r="M67" s="13"/>
      <c r="N67" s="13"/>
      <c r="O67" s="13"/>
      <c r="P67" s="13"/>
    </row>
    <row r="68" spans="1:16" ht="12.75">
      <c r="A68" s="1">
        <v>37438</v>
      </c>
      <c r="B68" s="2">
        <v>130815</v>
      </c>
      <c r="C68" s="2"/>
      <c r="I68" s="17"/>
      <c r="J68" s="13"/>
      <c r="K68" s="13"/>
      <c r="L68" s="13"/>
      <c r="M68" s="13"/>
      <c r="N68" s="13"/>
      <c r="O68" s="13"/>
      <c r="P68" s="13"/>
    </row>
    <row r="69" spans="1:16" ht="12.75">
      <c r="A69" s="1">
        <v>37469</v>
      </c>
      <c r="B69" s="2">
        <v>130326</v>
      </c>
      <c r="C69" s="2"/>
      <c r="I69" s="17"/>
      <c r="J69" s="13"/>
      <c r="K69" s="13"/>
      <c r="L69" s="13"/>
      <c r="M69" s="13"/>
      <c r="N69" s="13"/>
      <c r="O69" s="13"/>
      <c r="P69" s="13"/>
    </row>
    <row r="70" spans="1:16" ht="12.75">
      <c r="A70" s="1">
        <v>37500</v>
      </c>
      <c r="B70" s="2">
        <v>134332</v>
      </c>
      <c r="C70" s="2"/>
      <c r="I70" s="17"/>
      <c r="J70" s="13"/>
      <c r="K70" s="13"/>
      <c r="L70" s="13"/>
      <c r="M70" s="13"/>
      <c r="N70" s="13"/>
      <c r="O70" s="13"/>
      <c r="P70" s="13"/>
    </row>
    <row r="71" spans="1:16" ht="12.75">
      <c r="A71" s="1">
        <v>37530</v>
      </c>
      <c r="B71" s="2">
        <v>141351</v>
      </c>
      <c r="C71" s="2"/>
      <c r="I71" s="17"/>
      <c r="J71" s="13"/>
      <c r="K71" s="13"/>
      <c r="L71" s="13"/>
      <c r="M71" s="13"/>
      <c r="N71" s="13"/>
      <c r="O71" s="13"/>
      <c r="P71" s="13"/>
    </row>
    <row r="72" spans="1:16" ht="12.75">
      <c r="A72" s="1">
        <v>37561</v>
      </c>
      <c r="B72" s="2">
        <v>147001</v>
      </c>
      <c r="C72" s="2"/>
      <c r="I72" s="17"/>
      <c r="J72" s="13"/>
      <c r="K72" s="13"/>
      <c r="L72" s="13"/>
      <c r="M72" s="13"/>
      <c r="N72" s="13"/>
      <c r="O72" s="13"/>
      <c r="P72" s="13"/>
    </row>
    <row r="73" spans="1:16" ht="12.75">
      <c r="A73" s="1">
        <v>37591</v>
      </c>
      <c r="B73" s="2">
        <v>151015</v>
      </c>
      <c r="C73" s="2"/>
      <c r="I73" s="17"/>
      <c r="J73" s="13"/>
      <c r="K73" s="13"/>
      <c r="L73" s="13"/>
      <c r="M73" s="13"/>
      <c r="N73" s="13"/>
      <c r="O73" s="13"/>
      <c r="P73" s="13"/>
    </row>
    <row r="74" spans="1:16" ht="12.75">
      <c r="A74" s="1">
        <v>37622</v>
      </c>
      <c r="B74" s="2">
        <v>155179</v>
      </c>
      <c r="C74" s="2"/>
      <c r="I74" s="17"/>
      <c r="J74" s="13"/>
      <c r="K74" s="13"/>
      <c r="L74" s="13"/>
      <c r="M74" s="13"/>
      <c r="N74" s="13"/>
      <c r="O74" s="13"/>
      <c r="P74" s="13"/>
    </row>
    <row r="75" spans="1:16" ht="12.75">
      <c r="A75" s="1">
        <v>37653</v>
      </c>
      <c r="B75" s="2">
        <v>153999</v>
      </c>
      <c r="C75" s="2"/>
      <c r="I75" s="17"/>
      <c r="J75" s="13"/>
      <c r="K75" s="13"/>
      <c r="L75" s="13"/>
      <c r="M75" s="13"/>
      <c r="N75" s="13"/>
      <c r="O75" s="13"/>
      <c r="P75" s="13"/>
    </row>
    <row r="76" spans="1:16" ht="12.75">
      <c r="A76" s="1">
        <v>37681</v>
      </c>
      <c r="B76" s="2">
        <v>152777</v>
      </c>
      <c r="C76" s="2"/>
      <c r="I76" s="17"/>
      <c r="J76" s="13"/>
      <c r="K76" s="13"/>
      <c r="L76" s="13"/>
      <c r="M76" s="13"/>
      <c r="N76" s="13"/>
      <c r="O76" s="13"/>
      <c r="P76" s="13"/>
    </row>
    <row r="77" spans="1:16" ht="12.75">
      <c r="A77" s="1">
        <v>37712</v>
      </c>
      <c r="B77" s="2">
        <v>146650</v>
      </c>
      <c r="C77" s="2"/>
      <c r="I77" s="17"/>
      <c r="J77" s="13"/>
      <c r="K77" s="13"/>
      <c r="L77" s="13"/>
      <c r="M77" s="13"/>
      <c r="N77" s="13"/>
      <c r="O77" s="13"/>
      <c r="P77" s="13"/>
    </row>
    <row r="78" spans="1:16" ht="12.75">
      <c r="A78" s="1">
        <v>37742</v>
      </c>
      <c r="B78" s="2">
        <v>142197</v>
      </c>
      <c r="C78" s="2"/>
      <c r="I78" s="17"/>
      <c r="J78" s="13"/>
      <c r="K78" s="13"/>
      <c r="L78" s="13"/>
      <c r="M78" s="13"/>
      <c r="N78" s="13"/>
      <c r="O78" s="13"/>
      <c r="P78" s="13"/>
    </row>
    <row r="79" spans="1:16" ht="12.75">
      <c r="A79" s="1">
        <v>37773</v>
      </c>
      <c r="B79" s="2">
        <v>141544</v>
      </c>
      <c r="C79" s="2"/>
      <c r="I79" s="17"/>
      <c r="J79" s="13"/>
      <c r="K79" s="13"/>
      <c r="L79" s="13"/>
      <c r="M79" s="13"/>
      <c r="N79" s="13"/>
      <c r="O79" s="13"/>
      <c r="P79" s="13"/>
    </row>
    <row r="80" spans="1:16" ht="12.75">
      <c r="A80" s="1">
        <v>37803</v>
      </c>
      <c r="B80" s="2">
        <v>135478</v>
      </c>
      <c r="C80" s="2"/>
      <c r="I80" s="17"/>
      <c r="J80" s="13"/>
      <c r="K80" s="13"/>
      <c r="L80" s="13"/>
      <c r="M80" s="13"/>
      <c r="N80" s="13"/>
      <c r="O80" s="13"/>
      <c r="P80" s="13"/>
    </row>
    <row r="81" spans="1:16" ht="12.75">
      <c r="A81" s="1">
        <v>37834</v>
      </c>
      <c r="B81" s="2">
        <v>134214</v>
      </c>
      <c r="C81" s="2"/>
      <c r="I81" s="17"/>
      <c r="J81" s="13"/>
      <c r="K81" s="13"/>
      <c r="L81" s="13"/>
      <c r="M81" s="13"/>
      <c r="N81" s="13"/>
      <c r="O81" s="13"/>
      <c r="P81" s="13"/>
    </row>
    <row r="82" spans="1:16" ht="12.75">
      <c r="A82" s="1">
        <v>37865</v>
      </c>
      <c r="B82" s="2">
        <v>138005</v>
      </c>
      <c r="C82" s="2"/>
      <c r="I82" s="17"/>
      <c r="J82" s="13"/>
      <c r="K82" s="13"/>
      <c r="L82" s="13"/>
      <c r="M82" s="13"/>
      <c r="N82" s="13"/>
      <c r="O82" s="13"/>
      <c r="P82" s="13"/>
    </row>
    <row r="83" spans="1:16" ht="12.75">
      <c r="A83" s="1">
        <v>37895</v>
      </c>
      <c r="B83" s="2">
        <v>144501</v>
      </c>
      <c r="C83" s="2"/>
      <c r="I83" s="17"/>
      <c r="J83" s="13"/>
      <c r="K83" s="13"/>
      <c r="L83" s="13"/>
      <c r="M83" s="13"/>
      <c r="N83" s="13"/>
      <c r="O83" s="13"/>
      <c r="P83" s="13"/>
    </row>
    <row r="84" spans="1:16" ht="12.75">
      <c r="A84" s="1">
        <v>37926</v>
      </c>
      <c r="B84" s="2">
        <v>149872</v>
      </c>
      <c r="C84" s="2"/>
      <c r="I84" s="17"/>
      <c r="J84" s="13"/>
      <c r="K84" s="13"/>
      <c r="L84" s="13"/>
      <c r="M84" s="13"/>
      <c r="N84" s="13"/>
      <c r="O84" s="13"/>
      <c r="P84" s="13"/>
    </row>
    <row r="85" spans="1:16" ht="12.75">
      <c r="A85" s="1">
        <v>37956</v>
      </c>
      <c r="B85" s="2">
        <v>157337</v>
      </c>
      <c r="C85" s="2"/>
      <c r="I85" s="17"/>
      <c r="J85" s="13"/>
      <c r="K85" s="13"/>
      <c r="L85" s="13"/>
      <c r="M85" s="13"/>
      <c r="N85" s="13"/>
      <c r="O85" s="13"/>
      <c r="P85" s="13"/>
    </row>
    <row r="86" spans="1:16" ht="12.75">
      <c r="A86" s="1">
        <v>37987</v>
      </c>
      <c r="B86" s="2">
        <v>161216</v>
      </c>
      <c r="C86" s="2"/>
      <c r="I86" s="17"/>
      <c r="J86" s="13"/>
      <c r="K86" s="13"/>
      <c r="L86" s="13"/>
      <c r="M86" s="13"/>
      <c r="N86" s="13"/>
      <c r="O86" s="13"/>
      <c r="P86" s="13"/>
    </row>
    <row r="87" spans="1:16" ht="12.75">
      <c r="A87" s="1">
        <v>38018</v>
      </c>
      <c r="B87" s="2">
        <v>158352</v>
      </c>
      <c r="C87" s="2"/>
      <c r="I87" s="17"/>
      <c r="J87" s="13"/>
      <c r="K87" s="13"/>
      <c r="L87" s="13"/>
      <c r="M87" s="13"/>
      <c r="N87" s="13"/>
      <c r="O87" s="13"/>
      <c r="P87" s="13"/>
    </row>
    <row r="88" spans="1:16" ht="12.75">
      <c r="A88" s="1">
        <v>38047</v>
      </c>
      <c r="B88" s="2">
        <v>157032</v>
      </c>
      <c r="C88" s="2"/>
      <c r="I88" s="17"/>
      <c r="J88" s="13"/>
      <c r="K88" s="13"/>
      <c r="L88" s="13"/>
      <c r="M88" s="13"/>
      <c r="N88" s="13"/>
      <c r="O88" s="13"/>
      <c r="P88" s="13"/>
    </row>
    <row r="89" spans="1:16" ht="12.75">
      <c r="A89" s="1">
        <v>38078</v>
      </c>
      <c r="B89" s="2">
        <v>153043</v>
      </c>
      <c r="C89" s="2"/>
      <c r="I89" s="18"/>
      <c r="J89" s="13"/>
      <c r="K89" s="13"/>
      <c r="L89" s="13"/>
      <c r="M89" s="13"/>
      <c r="N89" s="13"/>
      <c r="O89" s="13"/>
      <c r="P89" s="13"/>
    </row>
    <row r="90" spans="1:3" ht="12.75">
      <c r="A90" s="1">
        <v>38108</v>
      </c>
      <c r="B90" s="2">
        <v>146792</v>
      </c>
      <c r="C90" s="2"/>
    </row>
    <row r="91" spans="1:10" ht="12.75">
      <c r="A91" s="1">
        <v>38139</v>
      </c>
      <c r="B91" s="2">
        <v>143408</v>
      </c>
      <c r="C91" s="2"/>
      <c r="J91" s="19"/>
    </row>
    <row r="92" spans="1:10" ht="12.75">
      <c r="A92" s="1">
        <v>38169</v>
      </c>
      <c r="B92" s="2">
        <v>133965</v>
      </c>
      <c r="C92" s="2"/>
      <c r="J92" s="13"/>
    </row>
    <row r="93" spans="1:10" ht="12.75">
      <c r="A93" s="1">
        <v>38200</v>
      </c>
      <c r="B93" s="2">
        <v>133559</v>
      </c>
      <c r="C93" s="2"/>
      <c r="J93" s="13"/>
    </row>
    <row r="94" spans="1:10" ht="12.75">
      <c r="A94" s="1">
        <v>38231</v>
      </c>
      <c r="B94" s="2">
        <v>135528</v>
      </c>
      <c r="C94" s="2"/>
      <c r="J94" s="13"/>
    </row>
    <row r="95" spans="1:10" ht="12.75">
      <c r="A95" s="1">
        <v>38261</v>
      </c>
      <c r="B95" s="2">
        <v>142163</v>
      </c>
      <c r="C95" s="2"/>
      <c r="J95" s="13"/>
    </row>
    <row r="96" spans="1:10" ht="12.75">
      <c r="A96" s="1">
        <v>38292</v>
      </c>
      <c r="B96" s="2">
        <v>149658</v>
      </c>
      <c r="C96" s="2"/>
      <c r="J96" s="13"/>
    </row>
    <row r="97" spans="1:10" ht="12.75">
      <c r="A97" s="1">
        <v>38322</v>
      </c>
      <c r="B97" s="2">
        <v>154363</v>
      </c>
      <c r="C97" s="2"/>
      <c r="J97" s="13"/>
    </row>
    <row r="98" spans="1:10" ht="12.75">
      <c r="A98" s="1">
        <v>38353</v>
      </c>
      <c r="B98" s="2">
        <v>157847</v>
      </c>
      <c r="C98" s="2"/>
      <c r="J98" s="13"/>
    </row>
    <row r="99" spans="1:10" ht="12.75">
      <c r="A99" s="1">
        <v>38384</v>
      </c>
      <c r="B99" s="2">
        <v>155431</v>
      </c>
      <c r="C99" s="2"/>
      <c r="J99" s="13"/>
    </row>
    <row r="100" spans="1:3" ht="12.75">
      <c r="A100" s="1">
        <v>38412</v>
      </c>
      <c r="B100" s="2">
        <v>154529</v>
      </c>
      <c r="C100" s="2"/>
    </row>
    <row r="101" spans="1:3" ht="12.75">
      <c r="A101" s="1">
        <v>38443</v>
      </c>
      <c r="B101" s="2">
        <v>150840</v>
      </c>
      <c r="C101" s="2"/>
    </row>
    <row r="102" spans="1:3" ht="12.75">
      <c r="A102" s="1">
        <v>38473</v>
      </c>
      <c r="B102" s="2">
        <v>172079</v>
      </c>
      <c r="C102" s="2"/>
    </row>
    <row r="103" spans="1:3" ht="12.75">
      <c r="A103" s="1">
        <v>38504</v>
      </c>
      <c r="B103" s="2">
        <v>162264</v>
      </c>
      <c r="C103" s="2"/>
    </row>
    <row r="104" spans="1:3" ht="12.75">
      <c r="A104" s="1">
        <v>38534</v>
      </c>
      <c r="B104" s="2">
        <v>157423</v>
      </c>
      <c r="C104" s="2"/>
    </row>
    <row r="105" spans="1:3" ht="12.75">
      <c r="A105" s="1">
        <v>38565</v>
      </c>
      <c r="B105" s="2">
        <v>157295</v>
      </c>
      <c r="C105" s="2"/>
    </row>
    <row r="106" spans="1:3" ht="12.75">
      <c r="A106" s="1">
        <v>38596</v>
      </c>
      <c r="B106" s="2">
        <v>157116</v>
      </c>
      <c r="C106" s="2"/>
    </row>
    <row r="107" spans="1:3" ht="12.75">
      <c r="A107" s="1">
        <v>38626</v>
      </c>
      <c r="B107" s="2">
        <v>164299</v>
      </c>
      <c r="C107" s="2"/>
    </row>
    <row r="108" spans="1:3" ht="12.75">
      <c r="A108" s="1">
        <v>38657</v>
      </c>
      <c r="B108" s="2">
        <v>172838</v>
      </c>
      <c r="C108" s="2"/>
    </row>
    <row r="109" spans="1:3" ht="12.75">
      <c r="A109" s="1">
        <v>38687</v>
      </c>
      <c r="B109" s="2">
        <v>178676</v>
      </c>
      <c r="C109" s="2"/>
    </row>
    <row r="110" spans="1:3" ht="12.75">
      <c r="A110" s="1">
        <v>38718</v>
      </c>
      <c r="B110" s="2">
        <v>181401</v>
      </c>
      <c r="C110" s="2"/>
    </row>
    <row r="111" spans="1:3" ht="12.75">
      <c r="A111" s="1">
        <v>38749</v>
      </c>
      <c r="B111" s="2">
        <v>178373</v>
      </c>
      <c r="C111" s="2"/>
    </row>
    <row r="112" spans="1:3" ht="12.75">
      <c r="A112" s="1">
        <v>38777</v>
      </c>
      <c r="B112" s="2">
        <v>176114</v>
      </c>
      <c r="C112" s="2"/>
    </row>
    <row r="113" spans="1:3" ht="12.75">
      <c r="A113" s="1">
        <v>38808</v>
      </c>
      <c r="B113" s="2">
        <v>170332</v>
      </c>
      <c r="C113" s="2"/>
    </row>
    <row r="114" spans="1:3" ht="12.75">
      <c r="A114" s="1">
        <v>38838</v>
      </c>
      <c r="B114" s="2">
        <v>163161</v>
      </c>
      <c r="C114" s="2"/>
    </row>
    <row r="115" spans="1:3" ht="12.75">
      <c r="A115" s="1">
        <v>38869</v>
      </c>
      <c r="B115" s="2">
        <v>153746</v>
      </c>
      <c r="C115" s="2"/>
    </row>
    <row r="116" spans="1:3" ht="12.75">
      <c r="A116" s="1">
        <v>38899</v>
      </c>
      <c r="B116" s="2">
        <v>148068</v>
      </c>
      <c r="C116" s="2"/>
    </row>
    <row r="117" spans="1:3" ht="12.75">
      <c r="A117" s="1">
        <v>38930</v>
      </c>
      <c r="B117" s="2">
        <v>146388</v>
      </c>
      <c r="C117" s="2"/>
    </row>
    <row r="118" spans="1:3" ht="12.75">
      <c r="A118" s="1">
        <v>38961</v>
      </c>
      <c r="B118" s="2">
        <v>146834</v>
      </c>
      <c r="C118" s="2"/>
    </row>
    <row r="119" spans="1:3" ht="12.75">
      <c r="A119" s="1">
        <v>38991</v>
      </c>
      <c r="B119" s="2">
        <v>151534</v>
      </c>
      <c r="C119" s="2"/>
    </row>
    <row r="120" spans="1:3" ht="12.75">
      <c r="A120" s="1">
        <v>39022</v>
      </c>
      <c r="B120" s="2">
        <v>158690</v>
      </c>
      <c r="C120" s="2"/>
    </row>
    <row r="121" spans="1:3" ht="12.75">
      <c r="A121" s="1">
        <v>39052</v>
      </c>
      <c r="B121" s="2">
        <v>160666</v>
      </c>
      <c r="C121" s="2"/>
    </row>
    <row r="122" spans="1:3" ht="12.75">
      <c r="A122" s="1">
        <v>39083</v>
      </c>
      <c r="B122" s="2">
        <v>163583</v>
      </c>
      <c r="C122" s="2"/>
    </row>
    <row r="123" spans="1:3" ht="12.75">
      <c r="A123" s="1">
        <v>39114</v>
      </c>
      <c r="B123" s="2">
        <v>160904</v>
      </c>
      <c r="C123" s="2"/>
    </row>
    <row r="124" spans="1:3" ht="12.75">
      <c r="A124" s="1">
        <v>39142</v>
      </c>
      <c r="B124" s="2">
        <v>159886</v>
      </c>
      <c r="C124" s="2"/>
    </row>
    <row r="125" spans="1:3" ht="12.75">
      <c r="A125" s="1">
        <v>39173</v>
      </c>
      <c r="B125" s="2">
        <v>155479</v>
      </c>
      <c r="C125" s="2"/>
    </row>
    <row r="126" spans="1:3" ht="12.75">
      <c r="A126" s="1">
        <v>39203</v>
      </c>
      <c r="B126" s="2">
        <v>148209</v>
      </c>
      <c r="C126" s="2"/>
    </row>
    <row r="127" spans="1:3" ht="12.75">
      <c r="A127" s="1">
        <v>39234</v>
      </c>
      <c r="B127" s="2">
        <v>143156</v>
      </c>
      <c r="C127" s="2"/>
    </row>
    <row r="128" spans="1:3" ht="12.75">
      <c r="A128" s="1">
        <v>39264</v>
      </c>
      <c r="B128" s="2">
        <v>139998</v>
      </c>
      <c r="C128" s="2"/>
    </row>
    <row r="129" spans="1:3" ht="12.75">
      <c r="A129" s="1">
        <v>39295</v>
      </c>
      <c r="B129" s="2">
        <v>140299</v>
      </c>
      <c r="C129" s="2"/>
    </row>
    <row r="130" spans="1:3" ht="12.75">
      <c r="A130" s="1">
        <v>39326</v>
      </c>
      <c r="B130" s="2">
        <v>140960</v>
      </c>
      <c r="C130" s="2"/>
    </row>
    <row r="131" spans="1:3" ht="12.75">
      <c r="A131" s="1">
        <v>39356</v>
      </c>
      <c r="B131" s="2">
        <v>146371</v>
      </c>
      <c r="C131" s="2"/>
    </row>
    <row r="132" spans="1:3" ht="12.75">
      <c r="A132" s="1">
        <v>39387</v>
      </c>
      <c r="B132" s="2">
        <v>152728</v>
      </c>
      <c r="C132" s="2"/>
    </row>
    <row r="133" spans="1:3" ht="12.75">
      <c r="A133" s="1">
        <v>39417</v>
      </c>
      <c r="B133" s="2">
        <v>154982</v>
      </c>
      <c r="C133" s="2"/>
    </row>
    <row r="134" spans="1:3" ht="12.75">
      <c r="A134" s="1">
        <v>39448</v>
      </c>
      <c r="B134" s="2">
        <v>161162</v>
      </c>
      <c r="C134" s="2"/>
    </row>
    <row r="135" spans="1:3" ht="12.75">
      <c r="A135" s="1">
        <v>39479</v>
      </c>
      <c r="B135" s="2">
        <v>161828</v>
      </c>
      <c r="C135" s="2"/>
    </row>
    <row r="136" spans="1:3" ht="12.75">
      <c r="A136" s="1">
        <v>39508</v>
      </c>
      <c r="B136" s="2">
        <v>160180</v>
      </c>
      <c r="C136" s="2"/>
    </row>
    <row r="137" spans="1:3" ht="12.75">
      <c r="A137" s="1">
        <v>39539</v>
      </c>
      <c r="B137" s="2">
        <v>159749</v>
      </c>
      <c r="C137" s="2"/>
    </row>
    <row r="138" spans="1:3" ht="12.75">
      <c r="A138" s="1">
        <v>39569</v>
      </c>
      <c r="B138" s="2">
        <v>156779</v>
      </c>
      <c r="C138" s="2"/>
    </row>
    <row r="139" spans="1:3" ht="12.75">
      <c r="A139" s="1">
        <v>39600</v>
      </c>
      <c r="B139" s="2">
        <v>152708</v>
      </c>
      <c r="C139" s="2"/>
    </row>
    <row r="140" spans="1:3" ht="12.75">
      <c r="A140" s="1">
        <v>39630</v>
      </c>
      <c r="B140" s="2">
        <v>149318</v>
      </c>
      <c r="C140" s="2"/>
    </row>
    <row r="141" spans="1:3" ht="12.75">
      <c r="A141" s="1">
        <v>39661</v>
      </c>
      <c r="B141" s="2">
        <v>152437</v>
      </c>
      <c r="C141" s="2"/>
    </row>
    <row r="142" spans="1:3" ht="12.75">
      <c r="A142" s="1">
        <v>39692</v>
      </c>
      <c r="B142" s="2">
        <v>156834</v>
      </c>
      <c r="C142" s="2"/>
    </row>
    <row r="143" spans="1:3" ht="12.75">
      <c r="A143" s="1">
        <v>39722</v>
      </c>
      <c r="B143" s="2">
        <v>168423</v>
      </c>
      <c r="C143" s="2"/>
    </row>
    <row r="144" spans="1:3" ht="12.75">
      <c r="A144" s="1">
        <v>39753</v>
      </c>
      <c r="B144" s="2">
        <v>180820</v>
      </c>
      <c r="C144" s="2"/>
    </row>
    <row r="145" spans="1:3" ht="12.75">
      <c r="A145" s="1">
        <v>39783</v>
      </c>
      <c r="B145" s="2">
        <v>189903</v>
      </c>
      <c r="C145" s="2"/>
    </row>
    <row r="146" spans="1:3" ht="12.75">
      <c r="A146" s="1">
        <v>39814</v>
      </c>
      <c r="B146" s="2">
        <v>201316</v>
      </c>
      <c r="C146" s="2"/>
    </row>
    <row r="147" spans="1:3" ht="12.75">
      <c r="A147" s="1">
        <v>39845</v>
      </c>
      <c r="B147" s="2">
        <v>206570</v>
      </c>
      <c r="C147" s="2"/>
    </row>
    <row r="148" spans="1:3" ht="12.75">
      <c r="A148" s="1">
        <v>39873</v>
      </c>
      <c r="B148" s="2">
        <v>211484</v>
      </c>
      <c r="C148" s="2"/>
    </row>
    <row r="149" spans="1:3" ht="12.75">
      <c r="A149" s="1">
        <v>39904</v>
      </c>
      <c r="B149" s="2">
        <v>210662</v>
      </c>
      <c r="C149" s="2"/>
    </row>
    <row r="150" spans="1:3" ht="12.75">
      <c r="A150" s="1">
        <v>39934</v>
      </c>
      <c r="B150" s="2">
        <v>207518</v>
      </c>
      <c r="C150" s="2"/>
    </row>
    <row r="151" spans="1:3" ht="12.75">
      <c r="A151" s="1">
        <v>39965</v>
      </c>
      <c r="B151" s="2">
        <v>200240</v>
      </c>
      <c r="C151" s="2"/>
    </row>
    <row r="152" spans="1:3" ht="12.75">
      <c r="A152" s="1">
        <v>39995</v>
      </c>
      <c r="B152" s="2">
        <v>192859</v>
      </c>
      <c r="C152" s="2"/>
    </row>
    <row r="153" spans="1:3" ht="12.75">
      <c r="A153" s="1">
        <v>40026</v>
      </c>
      <c r="B153" s="2">
        <v>195241</v>
      </c>
      <c r="C153" s="2"/>
    </row>
    <row r="154" spans="1:3" ht="12.75">
      <c r="A154" s="1">
        <v>40057</v>
      </c>
      <c r="B154" s="2">
        <v>200465</v>
      </c>
      <c r="C154" s="2"/>
    </row>
    <row r="155" spans="1:3" ht="12.75">
      <c r="A155" s="1">
        <v>40087</v>
      </c>
      <c r="B155" s="2">
        <v>208923</v>
      </c>
      <c r="C155" s="2"/>
    </row>
    <row r="156" spans="1:3" ht="12.75">
      <c r="A156" s="1">
        <v>40118</v>
      </c>
      <c r="B156" s="2">
        <v>216828</v>
      </c>
      <c r="C156" s="2"/>
    </row>
    <row r="157" spans="1:3" ht="12.75">
      <c r="A157" s="1">
        <v>40148</v>
      </c>
      <c r="B157" s="2">
        <v>222839</v>
      </c>
      <c r="C157" s="2"/>
    </row>
    <row r="158" spans="1:3" ht="12.75">
      <c r="A158" s="1">
        <v>40179</v>
      </c>
      <c r="B158" s="2">
        <v>231628</v>
      </c>
      <c r="C158" s="2"/>
    </row>
    <row r="159" spans="1:3" ht="12.75">
      <c r="A159" s="1">
        <v>40210</v>
      </c>
      <c r="B159" s="2">
        <v>234171</v>
      </c>
      <c r="C159" s="2"/>
    </row>
    <row r="160" spans="1:3" ht="12.75">
      <c r="A160" s="1">
        <v>40238</v>
      </c>
      <c r="B160" s="2">
        <v>236449</v>
      </c>
      <c r="C160" s="2"/>
    </row>
    <row r="161" spans="1:3" ht="12.75">
      <c r="A161" s="1">
        <v>40269</v>
      </c>
      <c r="B161" s="2">
        <v>233916</v>
      </c>
      <c r="C161" s="2"/>
    </row>
    <row r="162" spans="1:3" ht="12.75">
      <c r="A162" s="1">
        <v>40299</v>
      </c>
      <c r="B162" s="2">
        <v>228507</v>
      </c>
      <c r="C162" s="2"/>
    </row>
    <row r="163" spans="1:3" ht="12.75">
      <c r="A163" s="1">
        <v>40330</v>
      </c>
      <c r="B163" s="2">
        <v>219825</v>
      </c>
      <c r="C163" s="2"/>
    </row>
    <row r="164" spans="1:3" ht="12.75">
      <c r="A164" s="1">
        <v>40360</v>
      </c>
      <c r="B164" s="2">
        <v>209789</v>
      </c>
      <c r="C164" s="2"/>
    </row>
    <row r="165" spans="1:3" ht="12.75">
      <c r="A165" s="1">
        <v>40391</v>
      </c>
      <c r="B165" s="2">
        <v>211532</v>
      </c>
      <c r="C165" s="2"/>
    </row>
    <row r="166" spans="1:3" ht="12.75">
      <c r="A166" s="1">
        <v>40422</v>
      </c>
      <c r="B166" s="2">
        <v>216095</v>
      </c>
      <c r="C166" s="2"/>
    </row>
    <row r="167" spans="1:3" ht="12.75">
      <c r="A167" s="1">
        <v>40452</v>
      </c>
      <c r="B167" s="2">
        <v>223894</v>
      </c>
      <c r="C167" s="2"/>
    </row>
    <row r="168" spans="1:3" ht="12.75">
      <c r="A168" s="1">
        <v>40483</v>
      </c>
      <c r="B168" s="2">
        <v>231721</v>
      </c>
      <c r="C168" s="2"/>
    </row>
    <row r="169" spans="1:3" ht="12.75">
      <c r="A169" s="1">
        <v>40513</v>
      </c>
      <c r="B169" s="2">
        <v>237313</v>
      </c>
      <c r="C169" s="2"/>
    </row>
    <row r="170" spans="1:3" ht="12.75">
      <c r="A170" s="1">
        <v>40544</v>
      </c>
      <c r="B170" s="2">
        <v>245831</v>
      </c>
      <c r="C170" s="2"/>
    </row>
    <row r="171" spans="1:3" ht="12.75">
      <c r="A171" s="1">
        <v>40575</v>
      </c>
      <c r="B171" s="2">
        <v>248279</v>
      </c>
      <c r="C171" s="2"/>
    </row>
    <row r="172" spans="1:3" ht="12.75">
      <c r="A172" s="1">
        <v>40603</v>
      </c>
      <c r="B172" s="2">
        <v>249246</v>
      </c>
      <c r="C172" s="2"/>
    </row>
    <row r="173" spans="1:3" ht="12.75">
      <c r="A173" s="1">
        <v>40634</v>
      </c>
      <c r="B173" s="2">
        <v>244662</v>
      </c>
      <c r="C173" s="2"/>
    </row>
    <row r="174" spans="1:3" ht="12.75">
      <c r="A174" s="1">
        <v>40664</v>
      </c>
      <c r="B174" s="2">
        <v>240014</v>
      </c>
      <c r="C174" s="2"/>
    </row>
    <row r="175" spans="1:3" ht="12.75">
      <c r="A175" s="1">
        <v>40695</v>
      </c>
      <c r="B175" s="2">
        <v>233557</v>
      </c>
      <c r="C175" s="2"/>
    </row>
    <row r="176" spans="1:3" ht="12.75">
      <c r="A176" s="1">
        <v>40725</v>
      </c>
      <c r="B176" s="2">
        <v>223000</v>
      </c>
      <c r="C176" s="2"/>
    </row>
    <row r="177" spans="1:3" ht="12.75">
      <c r="A177" s="1">
        <v>40756</v>
      </c>
      <c r="B177" s="2">
        <v>224582</v>
      </c>
      <c r="C177" s="2"/>
    </row>
    <row r="178" spans="1:3" ht="12.75">
      <c r="A178" s="1">
        <v>40787</v>
      </c>
      <c r="B178" s="2">
        <v>232918</v>
      </c>
      <c r="C178" s="2"/>
    </row>
    <row r="179" spans="1:3" ht="12.75">
      <c r="A179" s="1">
        <v>40817</v>
      </c>
      <c r="B179" s="2">
        <v>242142</v>
      </c>
      <c r="C179" s="2"/>
    </row>
    <row r="180" spans="1:3" ht="12.75">
      <c r="A180" s="1">
        <v>40848</v>
      </c>
      <c r="B180" s="2">
        <v>253416</v>
      </c>
      <c r="C180" s="2"/>
    </row>
    <row r="181" spans="1:3" ht="12.75">
      <c r="A181" s="1">
        <v>40878</v>
      </c>
      <c r="B181" s="2">
        <v>258234</v>
      </c>
      <c r="C181" s="2"/>
    </row>
    <row r="182" spans="1:3" ht="12.75">
      <c r="A182" s="1">
        <v>40909</v>
      </c>
      <c r="B182" s="2">
        <v>271284</v>
      </c>
      <c r="C182" s="2"/>
    </row>
    <row r="183" spans="1:3" ht="12.75">
      <c r="A183" s="1">
        <v>40940</v>
      </c>
      <c r="B183" s="2">
        <v>274675</v>
      </c>
      <c r="C183" s="2"/>
    </row>
    <row r="184" spans="1:3" ht="12.75">
      <c r="A184" s="1">
        <v>40969</v>
      </c>
      <c r="B184" s="2">
        <v>276795</v>
      </c>
      <c r="C184" s="2"/>
    </row>
    <row r="185" spans="1:3" ht="12.75">
      <c r="A185" s="1">
        <v>41000</v>
      </c>
      <c r="B185" s="2">
        <v>277644</v>
      </c>
      <c r="C185" s="2"/>
    </row>
    <row r="186" spans="1:3" ht="12.75">
      <c r="A186" s="1">
        <v>41030</v>
      </c>
      <c r="B186" s="2">
        <v>276608</v>
      </c>
      <c r="C186" s="2"/>
    </row>
    <row r="187" spans="1:3" ht="12.75">
      <c r="A187" s="1">
        <v>41061</v>
      </c>
      <c r="B187" s="2">
        <v>269203</v>
      </c>
      <c r="C187" s="2"/>
    </row>
    <row r="188" spans="1:3" ht="12.75">
      <c r="A188" s="1">
        <v>41091</v>
      </c>
      <c r="B188" s="2">
        <v>260198</v>
      </c>
      <c r="C188" s="2"/>
    </row>
    <row r="189" spans="1:3" ht="12.75">
      <c r="A189" s="1">
        <v>41122</v>
      </c>
      <c r="B189" s="2">
        <v>257267</v>
      </c>
      <c r="C189" s="2"/>
    </row>
    <row r="190" spans="1:3" ht="12.75">
      <c r="A190" s="1">
        <v>41153</v>
      </c>
      <c r="B190" s="2">
        <v>259373</v>
      </c>
      <c r="C190" s="2"/>
    </row>
    <row r="191" spans="1:3" ht="12.75">
      <c r="A191" s="1">
        <v>41183</v>
      </c>
      <c r="B191" s="2">
        <v>267812</v>
      </c>
      <c r="C191" s="2"/>
    </row>
    <row r="192" spans="1:3" ht="12.75">
      <c r="A192" s="1">
        <v>41214</v>
      </c>
      <c r="B192" s="2">
        <v>276536</v>
      </c>
      <c r="C192" s="2"/>
    </row>
    <row r="193" spans="1:3" ht="12.75">
      <c r="A193" s="1">
        <v>41244</v>
      </c>
      <c r="B193" s="2">
        <v>278787</v>
      </c>
      <c r="C193" s="2"/>
    </row>
    <row r="194" spans="1:3" ht="12.75">
      <c r="A194" s="1">
        <v>41275</v>
      </c>
      <c r="B194" s="2">
        <v>290790</v>
      </c>
      <c r="C194" s="2"/>
    </row>
    <row r="195" spans="1:3" ht="12.75">
      <c r="A195" s="1">
        <v>41306</v>
      </c>
      <c r="B195" s="2">
        <v>292823</v>
      </c>
      <c r="C195" s="2"/>
    </row>
    <row r="196" spans="1:3" ht="12.75">
      <c r="A196" s="1">
        <v>41334</v>
      </c>
      <c r="B196" s="2">
        <v>291187</v>
      </c>
      <c r="C196" s="2"/>
    </row>
    <row r="197" spans="1:3" ht="12.75">
      <c r="A197" s="1">
        <v>41365</v>
      </c>
      <c r="B197" s="2">
        <v>290459</v>
      </c>
      <c r="C197" s="2"/>
    </row>
    <row r="198" spans="1:3" ht="12.75">
      <c r="A198" s="1">
        <v>41395</v>
      </c>
      <c r="B198" s="2">
        <v>283886</v>
      </c>
      <c r="C198" s="2"/>
    </row>
    <row r="199" spans="1:3" ht="12.75">
      <c r="A199" s="1">
        <v>41426</v>
      </c>
      <c r="B199" s="2">
        <v>273434</v>
      </c>
      <c r="C199" s="2"/>
    </row>
    <row r="200" spans="1:3" ht="12.75">
      <c r="A200" s="1">
        <v>41456</v>
      </c>
      <c r="B200" s="2">
        <v>261102</v>
      </c>
      <c r="C200" s="2"/>
    </row>
    <row r="201" spans="1:3" ht="12.75">
      <c r="A201" s="1">
        <v>41487</v>
      </c>
      <c r="B201" s="2">
        <v>257524</v>
      </c>
      <c r="C201" s="2"/>
    </row>
    <row r="202" spans="1:3" ht="12.75">
      <c r="A202" s="1">
        <v>41518</v>
      </c>
      <c r="B202" s="2">
        <v>260733</v>
      </c>
      <c r="C202" s="2"/>
    </row>
    <row r="203" spans="1:3" ht="12.75">
      <c r="A203" s="1">
        <v>41548</v>
      </c>
      <c r="B203" s="2">
        <v>268225</v>
      </c>
      <c r="C203" s="2"/>
    </row>
    <row r="204" spans="1:3" ht="12.75">
      <c r="A204" s="1">
        <v>41579</v>
      </c>
      <c r="B204" s="2">
        <v>270854</v>
      </c>
      <c r="C204" s="2"/>
    </row>
    <row r="205" spans="1:3" ht="12.75">
      <c r="A205" s="1">
        <v>41609</v>
      </c>
      <c r="B205" s="2">
        <v>271063</v>
      </c>
      <c r="C205" s="2"/>
    </row>
    <row r="206" spans="1:3" ht="12.75">
      <c r="A206" s="1">
        <v>41640</v>
      </c>
      <c r="B206" s="2">
        <v>281077</v>
      </c>
      <c r="C206" s="2"/>
    </row>
    <row r="207" spans="1:3" ht="12.75">
      <c r="A207" s="1">
        <v>41671</v>
      </c>
      <c r="B207" s="2">
        <v>280071</v>
      </c>
      <c r="C207" s="2"/>
    </row>
    <row r="208" spans="1:3" ht="12.75">
      <c r="A208" s="1">
        <v>41699</v>
      </c>
      <c r="B208" s="2">
        <v>276463</v>
      </c>
      <c r="C208" s="2"/>
    </row>
    <row r="209" spans="1:3" ht="12.75">
      <c r="A209" s="1">
        <v>41730</v>
      </c>
      <c r="B209" s="2">
        <v>270144</v>
      </c>
      <c r="C209" s="2"/>
    </row>
    <row r="210" spans="1:3" ht="12.75">
      <c r="A210" s="1">
        <v>41760</v>
      </c>
      <c r="B210" s="2">
        <v>263444</v>
      </c>
      <c r="C210" s="2"/>
    </row>
    <row r="211" spans="1:3" ht="12.75">
      <c r="A211" s="1">
        <v>41791</v>
      </c>
      <c r="B211" s="2">
        <v>252310</v>
      </c>
      <c r="C211" s="2"/>
    </row>
    <row r="212" spans="1:3" ht="12.75">
      <c r="A212" s="1">
        <v>41821</v>
      </c>
      <c r="B212" s="2">
        <v>240279</v>
      </c>
      <c r="C212" s="2"/>
    </row>
    <row r="213" spans="1:3" ht="12.75">
      <c r="A213" s="1">
        <v>41852</v>
      </c>
      <c r="B213" s="2">
        <v>236939</v>
      </c>
      <c r="C213" s="2"/>
    </row>
    <row r="214" spans="1:3" ht="12.75">
      <c r="A214" s="1">
        <v>41883</v>
      </c>
      <c r="B214" s="2">
        <v>238203</v>
      </c>
      <c r="C214" s="2"/>
    </row>
    <row r="215" spans="1:3" ht="12.75">
      <c r="A215" s="1">
        <v>41913</v>
      </c>
      <c r="B215" s="2">
        <v>244044</v>
      </c>
      <c r="C215" s="2"/>
    </row>
    <row r="216" spans="1:3" ht="12.75">
      <c r="A216" s="1">
        <v>41944</v>
      </c>
      <c r="B216" s="2">
        <v>248632</v>
      </c>
      <c r="C216" s="2"/>
    </row>
    <row r="217" spans="1:3" ht="12.75">
      <c r="A217" s="1">
        <v>41974</v>
      </c>
      <c r="B217" s="2">
        <v>251918</v>
      </c>
      <c r="C217" s="2"/>
    </row>
    <row r="218" spans="1:3" ht="12.75">
      <c r="A218" s="1">
        <v>42005</v>
      </c>
      <c r="B218" s="2">
        <v>259002</v>
      </c>
      <c r="C218" s="2"/>
    </row>
    <row r="219" spans="1:3" ht="12.75">
      <c r="A219" s="1">
        <v>42036</v>
      </c>
      <c r="B219" s="2">
        <v>257549</v>
      </c>
      <c r="C219" s="2"/>
    </row>
    <row r="220" spans="1:3" ht="12.75">
      <c r="A220" s="1">
        <v>42064</v>
      </c>
      <c r="B220" s="2">
        <v>252137</v>
      </c>
      <c r="C220" s="2"/>
    </row>
    <row r="221" spans="1:3" ht="12.75">
      <c r="A221" s="1">
        <v>42095</v>
      </c>
      <c r="B221" s="2">
        <v>244761</v>
      </c>
      <c r="C221" s="2"/>
    </row>
    <row r="222" spans="1:3" ht="12.75">
      <c r="A222" s="1">
        <v>42125</v>
      </c>
      <c r="B222" s="2">
        <v>236981</v>
      </c>
      <c r="C222" s="2"/>
    </row>
    <row r="223" spans="1:3" ht="12.75">
      <c r="A223" s="1">
        <v>42156</v>
      </c>
      <c r="B223" s="2">
        <v>229062</v>
      </c>
      <c r="C223" s="2"/>
    </row>
    <row r="224" spans="1:3" ht="12.75">
      <c r="A224" s="1">
        <v>42186</v>
      </c>
      <c r="B224" s="2">
        <v>216371</v>
      </c>
      <c r="C224" s="2"/>
    </row>
    <row r="225" spans="1:3" ht="12.75">
      <c r="A225" s="1">
        <v>42217</v>
      </c>
      <c r="B225" s="2">
        <v>213732</v>
      </c>
      <c r="C225" s="2"/>
    </row>
    <row r="226" spans="1:3" ht="12.75">
      <c r="A226" s="1">
        <v>42248</v>
      </c>
      <c r="B226" s="2">
        <v>215737</v>
      </c>
      <c r="C226" s="2"/>
    </row>
    <row r="227" spans="1:3" ht="12.75">
      <c r="A227" s="1">
        <v>42278</v>
      </c>
      <c r="B227" s="2">
        <v>222092</v>
      </c>
      <c r="C227" s="2"/>
    </row>
    <row r="228" spans="1:3" ht="12.75">
      <c r="A228" s="1">
        <v>42309</v>
      </c>
      <c r="B228" s="2">
        <v>225158</v>
      </c>
      <c r="C228" s="2"/>
    </row>
    <row r="229" spans="1:3" ht="12.75">
      <c r="A229" s="1">
        <v>42339</v>
      </c>
      <c r="B229" s="2">
        <v>228808</v>
      </c>
      <c r="C229" s="2"/>
    </row>
    <row r="230" spans="1:3" ht="12.75">
      <c r="A230" s="1">
        <v>42370</v>
      </c>
      <c r="B230" s="2">
        <v>236447</v>
      </c>
      <c r="C230" s="2"/>
    </row>
    <row r="231" spans="1:3" ht="12.75">
      <c r="A231" s="1">
        <v>42401</v>
      </c>
      <c r="B231" s="2">
        <v>235268</v>
      </c>
      <c r="C231" s="2"/>
    </row>
    <row r="232" spans="1:3" ht="12.75">
      <c r="A232" s="1">
        <v>42430</v>
      </c>
      <c r="B232" s="2">
        <v>231797</v>
      </c>
      <c r="C232" s="2"/>
    </row>
    <row r="233" spans="1:3" ht="12.75">
      <c r="A233" s="1">
        <v>42461</v>
      </c>
      <c r="B233" s="2">
        <v>228153</v>
      </c>
      <c r="C233" s="2"/>
    </row>
    <row r="234" spans="1:3" ht="12.75">
      <c r="A234" s="1">
        <v>42491</v>
      </c>
      <c r="B234" s="2">
        <v>220464</v>
      </c>
      <c r="C234" s="2"/>
    </row>
    <row r="235" spans="1:3" ht="12.75">
      <c r="A235" s="1">
        <v>42522</v>
      </c>
      <c r="B235" s="2">
        <v>207320</v>
      </c>
      <c r="C235" s="2"/>
    </row>
    <row r="236" spans="1:3" ht="12.75">
      <c r="A236" s="1">
        <v>42552</v>
      </c>
      <c r="B236" s="2">
        <v>195457</v>
      </c>
      <c r="C236" s="2"/>
    </row>
    <row r="237" spans="1:3" ht="12.75">
      <c r="A237" s="1">
        <v>42583</v>
      </c>
      <c r="B237" s="2">
        <v>193045</v>
      </c>
      <c r="C237" s="2"/>
    </row>
    <row r="238" spans="1:3" ht="12.75">
      <c r="A238" s="1">
        <v>42614</v>
      </c>
      <c r="B238" s="2">
        <v>194336</v>
      </c>
      <c r="C238" s="2"/>
    </row>
    <row r="239" spans="1:3" ht="12.75">
      <c r="A239" s="1">
        <v>42644</v>
      </c>
      <c r="B239" s="2">
        <v>198940</v>
      </c>
      <c r="C239" s="2"/>
    </row>
    <row r="240" spans="1:3" ht="12.75">
      <c r="A240" s="1">
        <v>42675</v>
      </c>
      <c r="B240" s="2">
        <v>203554</v>
      </c>
      <c r="C240" s="2"/>
    </row>
    <row r="241" spans="1:3" ht="12.75">
      <c r="A241" s="1">
        <v>42705</v>
      </c>
      <c r="B241" s="2">
        <v>205914</v>
      </c>
      <c r="C241" s="2"/>
    </row>
    <row r="242" spans="1:3" ht="12.75">
      <c r="A242" s="1">
        <v>42736</v>
      </c>
      <c r="B242" s="2">
        <v>212078</v>
      </c>
      <c r="C242" s="2"/>
    </row>
    <row r="243" spans="1:3" ht="12.75">
      <c r="A243" s="1">
        <v>42767</v>
      </c>
      <c r="B243" s="2">
        <v>211924</v>
      </c>
      <c r="C243" s="2"/>
    </row>
    <row r="244" spans="1:3" ht="12.75">
      <c r="A244" s="1">
        <v>42795</v>
      </c>
      <c r="B244" s="2">
        <v>210056</v>
      </c>
      <c r="C244" s="2"/>
    </row>
    <row r="245" spans="1:3" ht="12.75">
      <c r="A245" s="1">
        <v>42826</v>
      </c>
      <c r="B245" s="2">
        <v>204629</v>
      </c>
      <c r="C245" s="2"/>
    </row>
    <row r="246" spans="1:3" ht="12.75">
      <c r="A246" s="1">
        <v>42856</v>
      </c>
      <c r="B246" s="2">
        <v>199638</v>
      </c>
      <c r="C246" s="2"/>
    </row>
    <row r="247" spans="1:3" ht="12.75">
      <c r="A247" s="1">
        <v>42887</v>
      </c>
      <c r="B247" s="2">
        <v>189665</v>
      </c>
      <c r="C247" s="2"/>
    </row>
    <row r="248" spans="1:3" ht="12.75">
      <c r="A248" s="1">
        <v>42917</v>
      </c>
      <c r="B248" s="2">
        <v>181871</v>
      </c>
      <c r="C248" s="2"/>
    </row>
    <row r="249" spans="1:3" ht="12.75">
      <c r="A249" s="1">
        <v>42948</v>
      </c>
      <c r="B249" s="2">
        <v>181125</v>
      </c>
      <c r="C249" s="2"/>
    </row>
    <row r="250" spans="1:3" ht="12.75">
      <c r="A250" s="1">
        <v>42979</v>
      </c>
      <c r="B250" s="2">
        <v>184057</v>
      </c>
      <c r="C250" s="2"/>
    </row>
    <row r="251" spans="1:3" ht="12.75">
      <c r="A251" s="1">
        <v>43009</v>
      </c>
      <c r="B251" s="2">
        <v>185903</v>
      </c>
      <c r="C251" s="2"/>
    </row>
    <row r="252" spans="1:3" ht="12.75">
      <c r="A252" s="1">
        <v>43040</v>
      </c>
      <c r="B252" s="2">
        <v>187175</v>
      </c>
      <c r="C252" s="2"/>
    </row>
    <row r="253" spans="1:3" ht="12.75">
      <c r="A253" s="1">
        <v>43070</v>
      </c>
      <c r="B253" s="2">
        <v>185013</v>
      </c>
      <c r="C253" s="2"/>
    </row>
    <row r="254" spans="1:3" ht="12.75">
      <c r="A254" s="1">
        <v>43101</v>
      </c>
      <c r="B254" s="2">
        <v>189886</v>
      </c>
      <c r="C254" s="2"/>
    </row>
    <row r="255" spans="1:3" ht="12.75">
      <c r="A255" s="1">
        <v>43132</v>
      </c>
      <c r="B255" s="2">
        <v>188207</v>
      </c>
      <c r="C255" s="2"/>
    </row>
    <row r="256" spans="1:3" ht="12.75">
      <c r="A256" s="1">
        <v>43160</v>
      </c>
      <c r="B256" s="2">
        <v>185103</v>
      </c>
      <c r="C256" s="2"/>
    </row>
    <row r="257" spans="1:3" ht="12.75">
      <c r="A257" s="1">
        <v>43191</v>
      </c>
      <c r="B257" s="2">
        <v>182291</v>
      </c>
      <c r="C257" s="2"/>
    </row>
    <row r="258" spans="1:3" ht="12.75">
      <c r="A258" s="1">
        <v>43221</v>
      </c>
      <c r="B258" s="2">
        <v>176696</v>
      </c>
      <c r="C258" s="2"/>
    </row>
    <row r="259" spans="1:3" ht="12.75">
      <c r="A259" s="1">
        <v>43252</v>
      </c>
      <c r="B259" s="2">
        <v>170065</v>
      </c>
      <c r="C259" s="2"/>
    </row>
    <row r="260" spans="1:3" ht="12.75">
      <c r="A260" s="1">
        <v>43282</v>
      </c>
      <c r="B260" s="2">
        <v>163412</v>
      </c>
      <c r="C260" s="2"/>
    </row>
    <row r="261" spans="1:3" ht="12.75">
      <c r="A261" s="1">
        <v>43313</v>
      </c>
      <c r="B261" s="2">
        <v>164424</v>
      </c>
      <c r="C261" s="2"/>
    </row>
    <row r="262" spans="1:3" ht="12.75">
      <c r="A262" s="1">
        <v>43344</v>
      </c>
      <c r="B262" s="2">
        <v>166320</v>
      </c>
      <c r="C262" s="2"/>
    </row>
    <row r="263" spans="1:3" ht="12.75">
      <c r="A263" s="1">
        <v>43374</v>
      </c>
      <c r="B263" s="2">
        <v>169744</v>
      </c>
      <c r="C263" s="2"/>
    </row>
    <row r="264" spans="1:3" ht="12.75">
      <c r="A264" s="1">
        <v>43405</v>
      </c>
      <c r="B264" s="2">
        <v>170369</v>
      </c>
      <c r="C264" s="2"/>
    </row>
    <row r="265" spans="1:3" ht="12.75">
      <c r="A265" s="1">
        <v>43435</v>
      </c>
      <c r="B265" s="2">
        <v>169295</v>
      </c>
      <c r="C265" s="2"/>
    </row>
    <row r="266" spans="1:3" ht="12.75">
      <c r="A266" s="1">
        <v>43466</v>
      </c>
      <c r="B266" s="2">
        <v>174800</v>
      </c>
      <c r="C266" s="2"/>
    </row>
    <row r="267" spans="1:5" ht="12.75">
      <c r="A267" s="1">
        <v>43497</v>
      </c>
      <c r="B267" s="2">
        <v>173709</v>
      </c>
      <c r="C267" s="2"/>
      <c r="E267" s="2"/>
    </row>
    <row r="268" spans="1:3" ht="12.75">
      <c r="A268" s="1">
        <v>43525</v>
      </c>
      <c r="B268" s="2">
        <v>170841</v>
      </c>
      <c r="C268" s="2"/>
    </row>
    <row r="269" spans="1:3" ht="12.75">
      <c r="A269" s="1">
        <v>43556</v>
      </c>
      <c r="B269" s="2">
        <v>166226</v>
      </c>
      <c r="C269" s="2"/>
    </row>
    <row r="270" spans="1:3" ht="12.75">
      <c r="A270" s="1">
        <v>43586</v>
      </c>
      <c r="B270" s="2">
        <v>160805</v>
      </c>
      <c r="C270" s="2"/>
    </row>
    <row r="271" spans="1:3" ht="12.75">
      <c r="A271" s="1">
        <v>43617</v>
      </c>
      <c r="B271" s="2">
        <v>155249</v>
      </c>
      <c r="C271" s="2"/>
    </row>
    <row r="272" spans="1:3" ht="12.75">
      <c r="A272" s="1">
        <v>43647</v>
      </c>
      <c r="B272" s="2">
        <v>150921</v>
      </c>
      <c r="C272" s="2"/>
    </row>
    <row r="273" spans="1:3" ht="12.75">
      <c r="A273" s="1">
        <v>43678</v>
      </c>
      <c r="B273" s="2">
        <v>153820</v>
      </c>
      <c r="C273" s="2"/>
    </row>
    <row r="274" spans="1:3" ht="12.75">
      <c r="A274" s="1">
        <v>43709</v>
      </c>
      <c r="B274" s="2">
        <v>156984</v>
      </c>
      <c r="C274" s="2"/>
    </row>
    <row r="275" spans="1:3" ht="12.75">
      <c r="A275" s="1">
        <v>43739</v>
      </c>
      <c r="B275" s="2">
        <v>164307</v>
      </c>
      <c r="C275" s="2"/>
    </row>
    <row r="276" spans="1:3" ht="12.75">
      <c r="A276" s="1">
        <v>43770</v>
      </c>
      <c r="B276" s="2">
        <v>165659</v>
      </c>
      <c r="C276" s="2"/>
    </row>
    <row r="277" spans="1:3" ht="12.75">
      <c r="A277" s="1">
        <v>43800</v>
      </c>
      <c r="B277" s="2">
        <v>165308</v>
      </c>
      <c r="C277" s="2"/>
    </row>
    <row r="278" spans="1:3" ht="12.75">
      <c r="A278" s="1">
        <v>43831</v>
      </c>
      <c r="B278" s="2">
        <v>167755</v>
      </c>
      <c r="C278" s="2"/>
    </row>
    <row r="279" spans="1:3" ht="12.75">
      <c r="A279" s="1">
        <v>43862</v>
      </c>
      <c r="B279" s="2">
        <v>166229</v>
      </c>
      <c r="C279" s="2"/>
    </row>
    <row r="280" spans="1:3" ht="12.75">
      <c r="A280" s="1">
        <v>43891</v>
      </c>
      <c r="B280" s="2">
        <v>174481</v>
      </c>
      <c r="C280" s="2"/>
    </row>
    <row r="281" spans="1:3" ht="12.75">
      <c r="A281" s="1">
        <v>43922</v>
      </c>
      <c r="B281" s="2">
        <v>191629</v>
      </c>
      <c r="C281" s="2"/>
    </row>
    <row r="282" spans="1:3" ht="12.75">
      <c r="A282" s="1">
        <v>43952</v>
      </c>
      <c r="B282" s="2">
        <v>191082</v>
      </c>
      <c r="C282" s="2"/>
    </row>
    <row r="283" spans="1:3" ht="12.75">
      <c r="A283" s="1">
        <v>43983</v>
      </c>
      <c r="B283" s="2">
        <v>184654</v>
      </c>
      <c r="C283" s="2"/>
    </row>
    <row r="284" spans="1:3" ht="12.75">
      <c r="A284" s="1">
        <v>44013</v>
      </c>
      <c r="B284" s="2">
        <v>175311</v>
      </c>
      <c r="C284" s="2"/>
    </row>
    <row r="285" spans="1:3" ht="12.75">
      <c r="A285" s="1">
        <v>44044</v>
      </c>
      <c r="B285" s="2">
        <v>176951</v>
      </c>
      <c r="C285" s="2"/>
    </row>
    <row r="286" spans="1:3" ht="12.75">
      <c r="A286" s="1">
        <v>44075</v>
      </c>
      <c r="B286" s="2">
        <v>176574</v>
      </c>
      <c r="C286" s="2"/>
    </row>
    <row r="287" spans="1:3" ht="12.75">
      <c r="A287" s="1">
        <v>44105</v>
      </c>
      <c r="B287" s="2">
        <v>181307</v>
      </c>
      <c r="C287" s="2"/>
    </row>
    <row r="288" spans="1:3" ht="12.75">
      <c r="A288" s="1">
        <v>44136</v>
      </c>
      <c r="B288" s="2">
        <v>187472</v>
      </c>
      <c r="C288" s="2"/>
    </row>
    <row r="289" spans="1:3" ht="12.75">
      <c r="A289" s="1">
        <v>44166</v>
      </c>
      <c r="B289" s="2">
        <v>189587</v>
      </c>
      <c r="C289" s="2"/>
    </row>
    <row r="290" ht="12.75">
      <c r="B290" s="2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0"/>
  <sheetViews>
    <sheetView zoomScalePageLayoutView="0" workbookViewId="0" topLeftCell="A34">
      <selection activeCell="G57" sqref="G57"/>
    </sheetView>
  </sheetViews>
  <sheetFormatPr defaultColWidth="11.421875" defaultRowHeight="12.75"/>
  <cols>
    <col min="4" max="4" width="15.57421875" style="0" customWidth="1"/>
    <col min="5" max="5" width="19.28125" style="3" customWidth="1"/>
    <col min="6" max="6" width="17.140625" style="3" customWidth="1"/>
    <col min="7" max="8" width="17.28125" style="0" customWidth="1"/>
    <col min="9" max="9" width="19.28125" style="0" customWidth="1"/>
    <col min="10" max="10" width="23.57421875" style="0" customWidth="1"/>
    <col min="11" max="11" width="13.7109375" style="0" customWidth="1"/>
    <col min="12" max="12" width="16.00390625" style="0" customWidth="1"/>
    <col min="13" max="13" width="8.57421875" style="0" customWidth="1"/>
    <col min="14" max="14" width="11.7109375" style="0" customWidth="1"/>
    <col min="15" max="15" width="14.7109375" style="0" bestFit="1" customWidth="1"/>
    <col min="16" max="16" width="17.8515625" style="0" bestFit="1" customWidth="1"/>
    <col min="17" max="17" width="13.00390625" style="0" bestFit="1" customWidth="1"/>
  </cols>
  <sheetData>
    <row r="1" spans="1:16" ht="12.75">
      <c r="A1" t="s">
        <v>13</v>
      </c>
      <c r="B1" t="s">
        <v>12</v>
      </c>
      <c r="C1" t="s">
        <v>78</v>
      </c>
      <c r="D1" t="s">
        <v>47</v>
      </c>
      <c r="E1" s="3" t="s">
        <v>54</v>
      </c>
      <c r="F1" s="3" t="s">
        <v>55</v>
      </c>
      <c r="G1" s="11"/>
      <c r="H1" s="11"/>
      <c r="I1" s="48" t="s">
        <v>34</v>
      </c>
      <c r="J1" s="49" t="s">
        <v>35</v>
      </c>
      <c r="K1" s="49" t="s">
        <v>36</v>
      </c>
      <c r="L1" s="49" t="s">
        <v>37</v>
      </c>
      <c r="M1" s="49" t="s">
        <v>38</v>
      </c>
      <c r="N1" s="49" t="s">
        <v>39</v>
      </c>
      <c r="O1" s="49" t="s">
        <v>40</v>
      </c>
      <c r="P1" s="50" t="s">
        <v>41</v>
      </c>
    </row>
    <row r="2" spans="1:17" ht="12.75">
      <c r="A2" s="1">
        <v>35431</v>
      </c>
      <c r="B2" s="2">
        <v>179783</v>
      </c>
      <c r="C2">
        <v>1</v>
      </c>
      <c r="D2">
        <v>1997</v>
      </c>
      <c r="E2" s="2">
        <v>2033462</v>
      </c>
      <c r="F2" s="3">
        <f aca="true" t="shared" si="0" ref="F2:F25">E2/12</f>
        <v>169455.16666666666</v>
      </c>
      <c r="G2" s="22"/>
      <c r="H2" s="22"/>
      <c r="I2" s="51">
        <v>1997</v>
      </c>
      <c r="J2" s="12">
        <f>I2*I2</f>
        <v>3988009</v>
      </c>
      <c r="K2" s="12">
        <f>J2*I2</f>
        <v>7964053973</v>
      </c>
      <c r="L2" s="12">
        <f>K2*I2</f>
        <v>15904215784081</v>
      </c>
      <c r="M2" s="12">
        <f aca="true" t="shared" si="1" ref="M2:M25">F2</f>
        <v>169455.16666666666</v>
      </c>
      <c r="N2" s="12">
        <f>M2*I2</f>
        <v>338401967.8333333</v>
      </c>
      <c r="O2" s="12">
        <f>J2*M2</f>
        <v>675788729763.1666</v>
      </c>
      <c r="P2" s="52">
        <f>O2*I2</f>
        <v>1349550093337043.8</v>
      </c>
      <c r="Q2">
        <f>I49+I50*I2+J2*I51</f>
        <v>0</v>
      </c>
    </row>
    <row r="3" spans="1:16" ht="12.75">
      <c r="A3" s="1">
        <v>35462</v>
      </c>
      <c r="B3" s="2">
        <v>179666</v>
      </c>
      <c r="C3">
        <v>2</v>
      </c>
      <c r="D3">
        <v>1998</v>
      </c>
      <c r="E3" s="2">
        <v>1878497</v>
      </c>
      <c r="F3" s="3">
        <f t="shared" si="0"/>
        <v>156541.41666666666</v>
      </c>
      <c r="G3" s="22"/>
      <c r="H3" s="22"/>
      <c r="I3" s="51">
        <v>1998</v>
      </c>
      <c r="J3" s="12">
        <f aca="true" t="shared" si="2" ref="J3:J25">I3*I3</f>
        <v>3992004</v>
      </c>
      <c r="K3" s="12">
        <f aca="true" t="shared" si="3" ref="K3:K25">J3*I3</f>
        <v>7976023992</v>
      </c>
      <c r="L3" s="12">
        <f aca="true" t="shared" si="4" ref="L3:L25">K3*I3</f>
        <v>15936095936016</v>
      </c>
      <c r="M3" s="12">
        <f t="shared" si="1"/>
        <v>156541.41666666666</v>
      </c>
      <c r="N3" s="12">
        <f aca="true" t="shared" si="5" ref="N3:N25">M3*I3</f>
        <v>312769750.5</v>
      </c>
      <c r="O3" s="12">
        <f aca="true" t="shared" si="6" ref="O3:O25">J3*M3</f>
        <v>624913961499</v>
      </c>
      <c r="P3" s="52">
        <f aca="true" t="shared" si="7" ref="P3:P25">O3*I3</f>
        <v>1248578095075002</v>
      </c>
    </row>
    <row r="4" spans="1:16" ht="12.75">
      <c r="A4" s="1">
        <v>35490</v>
      </c>
      <c r="B4" s="2">
        <v>177642</v>
      </c>
      <c r="C4">
        <v>3</v>
      </c>
      <c r="D4">
        <v>1999</v>
      </c>
      <c r="E4" s="2">
        <v>1668935</v>
      </c>
      <c r="F4" s="3">
        <f t="shared" si="0"/>
        <v>139077.91666666666</v>
      </c>
      <c r="G4" s="22"/>
      <c r="H4" s="22"/>
      <c r="I4" s="51">
        <v>1999</v>
      </c>
      <c r="J4" s="12">
        <f t="shared" si="2"/>
        <v>3996001</v>
      </c>
      <c r="K4" s="12">
        <f t="shared" si="3"/>
        <v>7988005999</v>
      </c>
      <c r="L4" s="12">
        <f t="shared" si="4"/>
        <v>15968023992001</v>
      </c>
      <c r="M4" s="12">
        <f t="shared" si="1"/>
        <v>139077.91666666666</v>
      </c>
      <c r="N4" s="12">
        <f t="shared" si="5"/>
        <v>278016755.4166666</v>
      </c>
      <c r="O4" s="12">
        <f t="shared" si="6"/>
        <v>555755494077.9166</v>
      </c>
      <c r="P4" s="52">
        <f t="shared" si="7"/>
        <v>1110955232661755.4</v>
      </c>
    </row>
    <row r="5" spans="1:16" ht="12.75">
      <c r="A5" s="1">
        <v>35521</v>
      </c>
      <c r="B5" s="2">
        <v>174255</v>
      </c>
      <c r="C5">
        <v>4</v>
      </c>
      <c r="D5">
        <v>2000</v>
      </c>
      <c r="E5" s="2">
        <v>1624016</v>
      </c>
      <c r="F5" s="3">
        <f t="shared" si="0"/>
        <v>135334.66666666666</v>
      </c>
      <c r="G5" s="22"/>
      <c r="H5" s="22"/>
      <c r="I5" s="51">
        <v>2000</v>
      </c>
      <c r="J5" s="12">
        <f t="shared" si="2"/>
        <v>4000000</v>
      </c>
      <c r="K5" s="12">
        <f t="shared" si="3"/>
        <v>8000000000</v>
      </c>
      <c r="L5" s="12">
        <f t="shared" si="4"/>
        <v>16000000000000</v>
      </c>
      <c r="M5" s="12">
        <f t="shared" si="1"/>
        <v>135334.66666666666</v>
      </c>
      <c r="N5" s="12">
        <f t="shared" si="5"/>
        <v>270669333.3333333</v>
      </c>
      <c r="O5" s="12">
        <f t="shared" si="6"/>
        <v>541338666666.6666</v>
      </c>
      <c r="P5" s="52">
        <f t="shared" si="7"/>
        <v>1082677333333333.2</v>
      </c>
    </row>
    <row r="6" spans="1:16" ht="12.75">
      <c r="A6" s="1">
        <v>35551</v>
      </c>
      <c r="B6" s="2">
        <v>171284</v>
      </c>
      <c r="C6">
        <v>5</v>
      </c>
      <c r="D6">
        <v>2001</v>
      </c>
      <c r="E6" s="2">
        <v>1584457</v>
      </c>
      <c r="F6" s="3">
        <f t="shared" si="0"/>
        <v>132038.08333333334</v>
      </c>
      <c r="G6" s="22"/>
      <c r="H6" s="22"/>
      <c r="I6" s="51">
        <v>2001</v>
      </c>
      <c r="J6" s="12">
        <f t="shared" si="2"/>
        <v>4004001</v>
      </c>
      <c r="K6" s="12">
        <f t="shared" si="3"/>
        <v>8012006001</v>
      </c>
      <c r="L6" s="12">
        <f t="shared" si="4"/>
        <v>16032024008001</v>
      </c>
      <c r="M6" s="12">
        <f t="shared" si="1"/>
        <v>132038.08333333334</v>
      </c>
      <c r="N6" s="12">
        <f t="shared" si="5"/>
        <v>264208204.75000003</v>
      </c>
      <c r="O6" s="12">
        <f t="shared" si="6"/>
        <v>528680617704.75006</v>
      </c>
      <c r="P6" s="52">
        <f t="shared" si="7"/>
        <v>1057889916027204.9</v>
      </c>
    </row>
    <row r="7" spans="1:16" ht="12.75">
      <c r="A7" s="1">
        <v>35582</v>
      </c>
      <c r="B7" s="2">
        <v>167921</v>
      </c>
      <c r="C7">
        <v>6</v>
      </c>
      <c r="D7">
        <v>2002</v>
      </c>
      <c r="E7" s="2">
        <v>1685480</v>
      </c>
      <c r="F7" s="3">
        <f t="shared" si="0"/>
        <v>140456.66666666666</v>
      </c>
      <c r="G7" s="22"/>
      <c r="H7" s="22"/>
      <c r="I7" s="51">
        <v>2002</v>
      </c>
      <c r="J7" s="12">
        <f t="shared" si="2"/>
        <v>4008004</v>
      </c>
      <c r="K7" s="12">
        <f t="shared" si="3"/>
        <v>8024024008</v>
      </c>
      <c r="L7" s="12">
        <f t="shared" si="4"/>
        <v>16064096064016</v>
      </c>
      <c r="M7" s="12">
        <f t="shared" si="1"/>
        <v>140456.66666666666</v>
      </c>
      <c r="N7" s="12">
        <f t="shared" si="5"/>
        <v>281194246.6666666</v>
      </c>
      <c r="O7" s="12">
        <f t="shared" si="6"/>
        <v>562950881826.6666</v>
      </c>
      <c r="P7" s="52">
        <f t="shared" si="7"/>
        <v>1127027665416986.5</v>
      </c>
    </row>
    <row r="8" spans="1:16" ht="12.75">
      <c r="A8" s="1">
        <v>35612</v>
      </c>
      <c r="B8" s="2">
        <v>159532</v>
      </c>
      <c r="C8">
        <v>7</v>
      </c>
      <c r="D8">
        <v>2003</v>
      </c>
      <c r="E8" s="2">
        <v>1751753</v>
      </c>
      <c r="F8" s="3">
        <f t="shared" si="0"/>
        <v>145979.41666666666</v>
      </c>
      <c r="G8" s="22"/>
      <c r="H8" s="22"/>
      <c r="I8" s="51">
        <v>2003</v>
      </c>
      <c r="J8" s="12">
        <f t="shared" si="2"/>
        <v>4012009</v>
      </c>
      <c r="K8" s="12">
        <f t="shared" si="3"/>
        <v>8036054027</v>
      </c>
      <c r="L8" s="12">
        <f t="shared" si="4"/>
        <v>16096216216081</v>
      </c>
      <c r="M8" s="12">
        <f t="shared" si="1"/>
        <v>145979.41666666666</v>
      </c>
      <c r="N8" s="12">
        <f t="shared" si="5"/>
        <v>292396771.5833333</v>
      </c>
      <c r="O8" s="12">
        <f t="shared" si="6"/>
        <v>585670733481.4166</v>
      </c>
      <c r="P8" s="52">
        <f t="shared" si="7"/>
        <v>1173098479163277.5</v>
      </c>
    </row>
    <row r="9" spans="1:16" ht="12.75">
      <c r="A9" s="1">
        <v>35643</v>
      </c>
      <c r="B9" s="2">
        <v>156178</v>
      </c>
      <c r="C9">
        <v>8</v>
      </c>
      <c r="D9">
        <v>2004</v>
      </c>
      <c r="E9" s="2">
        <v>1769079</v>
      </c>
      <c r="F9" s="3">
        <f t="shared" si="0"/>
        <v>147423.25</v>
      </c>
      <c r="G9" s="22"/>
      <c r="H9" s="22"/>
      <c r="I9" s="51">
        <v>2004</v>
      </c>
      <c r="J9" s="12">
        <f t="shared" si="2"/>
        <v>4016016</v>
      </c>
      <c r="K9" s="12">
        <f t="shared" si="3"/>
        <v>8048096064</v>
      </c>
      <c r="L9" s="12">
        <f t="shared" si="4"/>
        <v>16128384512256</v>
      </c>
      <c r="M9" s="12">
        <f t="shared" si="1"/>
        <v>147423.25</v>
      </c>
      <c r="N9" s="12">
        <f t="shared" si="5"/>
        <v>295436193</v>
      </c>
      <c r="O9" s="12">
        <f t="shared" si="6"/>
        <v>592054130772</v>
      </c>
      <c r="P9" s="52">
        <f t="shared" si="7"/>
        <v>1186476478067088</v>
      </c>
    </row>
    <row r="10" spans="1:16" ht="12.75">
      <c r="A10" s="1">
        <v>35674</v>
      </c>
      <c r="B10" s="2">
        <v>160683</v>
      </c>
      <c r="C10">
        <v>9</v>
      </c>
      <c r="D10">
        <v>2005</v>
      </c>
      <c r="E10" s="2">
        <v>1940637</v>
      </c>
      <c r="F10" s="3">
        <f t="shared" si="0"/>
        <v>161719.75</v>
      </c>
      <c r="G10" s="22"/>
      <c r="H10" s="22"/>
      <c r="I10" s="51">
        <v>2005</v>
      </c>
      <c r="J10" s="12">
        <f t="shared" si="2"/>
        <v>4020025</v>
      </c>
      <c r="K10" s="12">
        <f t="shared" si="3"/>
        <v>8060150125</v>
      </c>
      <c r="L10" s="12">
        <f t="shared" si="4"/>
        <v>16160601000625</v>
      </c>
      <c r="M10" s="12">
        <f t="shared" si="1"/>
        <v>161719.75</v>
      </c>
      <c r="N10" s="12">
        <f t="shared" si="5"/>
        <v>324248098.75</v>
      </c>
      <c r="O10" s="12">
        <f t="shared" si="6"/>
        <v>650117437993.75</v>
      </c>
      <c r="P10" s="52">
        <f t="shared" si="7"/>
        <v>1303485463177468.8</v>
      </c>
    </row>
    <row r="11" spans="1:16" ht="12.75">
      <c r="A11" s="1">
        <v>35704</v>
      </c>
      <c r="B11" s="2">
        <v>166928</v>
      </c>
      <c r="C11">
        <v>10</v>
      </c>
      <c r="D11">
        <v>2006</v>
      </c>
      <c r="E11" s="2">
        <v>1935307</v>
      </c>
      <c r="F11" s="3">
        <f t="shared" si="0"/>
        <v>161275.58333333334</v>
      </c>
      <c r="G11" s="22"/>
      <c r="H11" s="22"/>
      <c r="I11" s="51">
        <v>2006</v>
      </c>
      <c r="J11" s="12">
        <f t="shared" si="2"/>
        <v>4024036</v>
      </c>
      <c r="K11" s="12">
        <f t="shared" si="3"/>
        <v>8072216216</v>
      </c>
      <c r="L11" s="12">
        <f t="shared" si="4"/>
        <v>16192865729296</v>
      </c>
      <c r="M11" s="12">
        <f t="shared" si="1"/>
        <v>161275.58333333334</v>
      </c>
      <c r="N11" s="12">
        <f t="shared" si="5"/>
        <v>323518820.1666667</v>
      </c>
      <c r="O11" s="12">
        <f t="shared" si="6"/>
        <v>648978753254.3334</v>
      </c>
      <c r="P11" s="52">
        <f t="shared" si="7"/>
        <v>1301851379028192.8</v>
      </c>
    </row>
    <row r="12" spans="1:16" ht="12.75">
      <c r="A12" s="1">
        <v>35735</v>
      </c>
      <c r="B12" s="2">
        <v>168823</v>
      </c>
      <c r="C12">
        <v>11</v>
      </c>
      <c r="D12">
        <v>2007</v>
      </c>
      <c r="E12" s="2">
        <v>1806555</v>
      </c>
      <c r="F12" s="3">
        <f t="shared" si="0"/>
        <v>150546.25</v>
      </c>
      <c r="G12" s="22"/>
      <c r="H12" s="22"/>
      <c r="I12" s="51">
        <v>2007</v>
      </c>
      <c r="J12" s="12">
        <f t="shared" si="2"/>
        <v>4028049</v>
      </c>
      <c r="K12" s="12">
        <f t="shared" si="3"/>
        <v>8084294343</v>
      </c>
      <c r="L12" s="12">
        <f t="shared" si="4"/>
        <v>16225178746401</v>
      </c>
      <c r="M12" s="12">
        <f t="shared" si="1"/>
        <v>150546.25</v>
      </c>
      <c r="N12" s="12">
        <f t="shared" si="5"/>
        <v>302146323.75</v>
      </c>
      <c r="O12" s="12">
        <f t="shared" si="6"/>
        <v>606407671766.25</v>
      </c>
      <c r="P12" s="52">
        <f t="shared" si="7"/>
        <v>1217060197234863.8</v>
      </c>
    </row>
    <row r="13" spans="1:16" ht="12.75">
      <c r="A13" s="1">
        <v>35765</v>
      </c>
      <c r="B13" s="2">
        <v>170767</v>
      </c>
      <c r="C13">
        <v>12</v>
      </c>
      <c r="D13">
        <v>2008</v>
      </c>
      <c r="E13" s="2">
        <v>1950141</v>
      </c>
      <c r="F13" s="3">
        <f t="shared" si="0"/>
        <v>162511.75</v>
      </c>
      <c r="G13" s="22"/>
      <c r="H13" s="22"/>
      <c r="I13" s="51">
        <v>2008</v>
      </c>
      <c r="J13" s="12">
        <f t="shared" si="2"/>
        <v>4032064</v>
      </c>
      <c r="K13" s="12">
        <f t="shared" si="3"/>
        <v>8096384512</v>
      </c>
      <c r="L13" s="12">
        <f t="shared" si="4"/>
        <v>16257540100096</v>
      </c>
      <c r="M13" s="12">
        <f t="shared" si="1"/>
        <v>162511.75</v>
      </c>
      <c r="N13" s="12">
        <f t="shared" si="5"/>
        <v>326323594</v>
      </c>
      <c r="O13" s="12">
        <f t="shared" si="6"/>
        <v>655257776752</v>
      </c>
      <c r="P13" s="52">
        <f t="shared" si="7"/>
        <v>1315757615718016</v>
      </c>
    </row>
    <row r="14" spans="1:16" ht="12.75">
      <c r="A14" s="1">
        <v>35796</v>
      </c>
      <c r="B14" s="2">
        <v>172838</v>
      </c>
      <c r="C14">
        <v>13</v>
      </c>
      <c r="D14">
        <v>2009</v>
      </c>
      <c r="E14" s="2">
        <v>2474945</v>
      </c>
      <c r="F14" s="3">
        <f t="shared" si="0"/>
        <v>206245.41666666666</v>
      </c>
      <c r="G14" s="22"/>
      <c r="H14" s="22"/>
      <c r="I14" s="51">
        <v>2009</v>
      </c>
      <c r="J14" s="12">
        <f t="shared" si="2"/>
        <v>4036081</v>
      </c>
      <c r="K14" s="12">
        <f t="shared" si="3"/>
        <v>8108486729</v>
      </c>
      <c r="L14" s="12">
        <f t="shared" si="4"/>
        <v>16289949838561</v>
      </c>
      <c r="M14" s="12">
        <f t="shared" si="1"/>
        <v>206245.41666666666</v>
      </c>
      <c r="N14" s="12">
        <f t="shared" si="5"/>
        <v>414347042.0833333</v>
      </c>
      <c r="O14" s="12">
        <f t="shared" si="6"/>
        <v>832423207545.4166</v>
      </c>
      <c r="P14" s="52">
        <f t="shared" si="7"/>
        <v>1672338223958742</v>
      </c>
    </row>
    <row r="15" spans="1:16" ht="12.75">
      <c r="A15" s="1">
        <v>35827</v>
      </c>
      <c r="B15" s="2">
        <v>168861</v>
      </c>
      <c r="C15">
        <v>14</v>
      </c>
      <c r="D15">
        <v>2010</v>
      </c>
      <c r="E15" s="2">
        <v>2714840</v>
      </c>
      <c r="F15" s="3">
        <f t="shared" si="0"/>
        <v>226236.66666666666</v>
      </c>
      <c r="G15" s="22"/>
      <c r="H15" s="22"/>
      <c r="I15" s="51">
        <v>2010</v>
      </c>
      <c r="J15" s="12">
        <f t="shared" si="2"/>
        <v>4040100</v>
      </c>
      <c r="K15" s="12">
        <f t="shared" si="3"/>
        <v>8120601000</v>
      </c>
      <c r="L15" s="12">
        <f t="shared" si="4"/>
        <v>16322408010000</v>
      </c>
      <c r="M15" s="12">
        <f t="shared" si="1"/>
        <v>226236.66666666666</v>
      </c>
      <c r="N15" s="12">
        <f t="shared" si="5"/>
        <v>454735700</v>
      </c>
      <c r="O15" s="12">
        <f t="shared" si="6"/>
        <v>914018757000</v>
      </c>
      <c r="P15" s="52">
        <f t="shared" si="7"/>
        <v>1837177701570000</v>
      </c>
    </row>
    <row r="16" spans="1:16" ht="12.75">
      <c r="A16" s="1">
        <v>35855</v>
      </c>
      <c r="B16" s="2">
        <v>166552</v>
      </c>
      <c r="C16">
        <v>15</v>
      </c>
      <c r="D16">
        <v>2011</v>
      </c>
      <c r="E16" s="2">
        <v>2895881</v>
      </c>
      <c r="F16" s="3">
        <f t="shared" si="0"/>
        <v>241323.41666666666</v>
      </c>
      <c r="G16" s="22"/>
      <c r="H16" s="22"/>
      <c r="I16" s="51">
        <v>2011</v>
      </c>
      <c r="J16" s="12">
        <f t="shared" si="2"/>
        <v>4044121</v>
      </c>
      <c r="K16" s="12">
        <f t="shared" si="3"/>
        <v>8132727331</v>
      </c>
      <c r="L16" s="12">
        <f t="shared" si="4"/>
        <v>16354914662641</v>
      </c>
      <c r="M16" s="12">
        <f t="shared" si="1"/>
        <v>241323.41666666666</v>
      </c>
      <c r="N16" s="12">
        <f t="shared" si="5"/>
        <v>485301390.9166666</v>
      </c>
      <c r="O16" s="12">
        <f t="shared" si="6"/>
        <v>975941097133.4166</v>
      </c>
      <c r="P16" s="52">
        <f t="shared" si="7"/>
        <v>1962617546335300.8</v>
      </c>
    </row>
    <row r="17" spans="1:16" ht="12.75">
      <c r="A17" s="1">
        <v>35886</v>
      </c>
      <c r="B17" s="2">
        <v>165411</v>
      </c>
      <c r="C17">
        <v>16</v>
      </c>
      <c r="D17">
        <v>2012</v>
      </c>
      <c r="E17" s="2">
        <v>3246182</v>
      </c>
      <c r="F17" s="3">
        <f t="shared" si="0"/>
        <v>270515.1666666667</v>
      </c>
      <c r="G17" s="22"/>
      <c r="H17" s="22"/>
      <c r="I17" s="51">
        <v>2012</v>
      </c>
      <c r="J17" s="12">
        <f t="shared" si="2"/>
        <v>4048144</v>
      </c>
      <c r="K17" s="12">
        <f t="shared" si="3"/>
        <v>8144865728</v>
      </c>
      <c r="L17" s="12">
        <f t="shared" si="4"/>
        <v>16387469844736</v>
      </c>
      <c r="M17" s="12">
        <f t="shared" si="1"/>
        <v>270515.1666666667</v>
      </c>
      <c r="N17" s="12">
        <f t="shared" si="5"/>
        <v>544276515.3333334</v>
      </c>
      <c r="O17" s="12">
        <f t="shared" si="6"/>
        <v>1095084348850.6667</v>
      </c>
      <c r="P17" s="52">
        <f t="shared" si="7"/>
        <v>2203309709887541.5</v>
      </c>
    </row>
    <row r="18" spans="1:16" ht="12.75">
      <c r="A18" s="1">
        <v>35916</v>
      </c>
      <c r="B18" s="2">
        <v>160515</v>
      </c>
      <c r="C18">
        <v>17</v>
      </c>
      <c r="D18">
        <v>2013</v>
      </c>
      <c r="E18" s="2">
        <v>3312080</v>
      </c>
      <c r="F18" s="3">
        <f t="shared" si="0"/>
        <v>276006.6666666667</v>
      </c>
      <c r="G18" s="22"/>
      <c r="H18" s="22"/>
      <c r="I18" s="51">
        <v>2013</v>
      </c>
      <c r="J18" s="12">
        <f t="shared" si="2"/>
        <v>4052169</v>
      </c>
      <c r="K18" s="12">
        <f t="shared" si="3"/>
        <v>8157016197</v>
      </c>
      <c r="L18" s="12">
        <f t="shared" si="4"/>
        <v>16420073604561</v>
      </c>
      <c r="M18" s="12">
        <f t="shared" si="1"/>
        <v>276006.6666666667</v>
      </c>
      <c r="N18" s="12">
        <f t="shared" si="5"/>
        <v>555601420</v>
      </c>
      <c r="O18" s="12">
        <f t="shared" si="6"/>
        <v>1118425658460</v>
      </c>
      <c r="P18" s="52">
        <f t="shared" si="7"/>
        <v>2251390850479980</v>
      </c>
    </row>
    <row r="19" spans="1:16" ht="12.75">
      <c r="A19" s="1">
        <v>35947</v>
      </c>
      <c r="B19" s="2">
        <v>156153</v>
      </c>
      <c r="C19">
        <v>18</v>
      </c>
      <c r="D19">
        <v>2014</v>
      </c>
      <c r="E19" s="2">
        <v>3083524</v>
      </c>
      <c r="F19" s="3">
        <f t="shared" si="0"/>
        <v>256960.33333333334</v>
      </c>
      <c r="G19" s="22"/>
      <c r="H19" s="22"/>
      <c r="I19" s="51">
        <v>2014</v>
      </c>
      <c r="J19" s="12">
        <f t="shared" si="2"/>
        <v>4056196</v>
      </c>
      <c r="K19" s="12">
        <f t="shared" si="3"/>
        <v>8169178744</v>
      </c>
      <c r="L19" s="12">
        <f t="shared" si="4"/>
        <v>16452725990416</v>
      </c>
      <c r="M19" s="12">
        <f t="shared" si="1"/>
        <v>256960.33333333334</v>
      </c>
      <c r="N19" s="12">
        <f t="shared" si="5"/>
        <v>517518111.3333334</v>
      </c>
      <c r="O19" s="12">
        <f t="shared" si="6"/>
        <v>1042281476225.3334</v>
      </c>
      <c r="P19" s="52">
        <f t="shared" si="7"/>
        <v>2099154893117821.5</v>
      </c>
    </row>
    <row r="20" spans="1:16" ht="12.75">
      <c r="A20" s="1">
        <v>35977</v>
      </c>
      <c r="B20" s="2">
        <v>147210</v>
      </c>
      <c r="C20">
        <v>19</v>
      </c>
      <c r="D20">
        <v>2015</v>
      </c>
      <c r="E20" s="2">
        <v>2801390</v>
      </c>
      <c r="F20" s="3">
        <f t="shared" si="0"/>
        <v>233449.16666666666</v>
      </c>
      <c r="G20" s="22"/>
      <c r="H20" s="22"/>
      <c r="I20" s="51">
        <v>2015</v>
      </c>
      <c r="J20" s="12">
        <f t="shared" si="2"/>
        <v>4060225</v>
      </c>
      <c r="K20" s="12">
        <f t="shared" si="3"/>
        <v>8181353375</v>
      </c>
      <c r="L20" s="12">
        <f t="shared" si="4"/>
        <v>16485427050625</v>
      </c>
      <c r="M20" s="12">
        <f t="shared" si="1"/>
        <v>233449.16666666666</v>
      </c>
      <c r="N20" s="12">
        <f t="shared" si="5"/>
        <v>470400070.8333333</v>
      </c>
      <c r="O20" s="12">
        <f t="shared" si="6"/>
        <v>947856142729.1666</v>
      </c>
      <c r="P20" s="52">
        <f t="shared" si="7"/>
        <v>1909930127599270.8</v>
      </c>
    </row>
    <row r="21" spans="1:16" ht="12.75">
      <c r="A21" s="1">
        <v>36008</v>
      </c>
      <c r="B21" s="2">
        <v>143919</v>
      </c>
      <c r="C21">
        <v>20</v>
      </c>
      <c r="D21">
        <v>2016</v>
      </c>
      <c r="E21" s="2">
        <v>2550695</v>
      </c>
      <c r="F21" s="3">
        <f t="shared" si="0"/>
        <v>212557.91666666666</v>
      </c>
      <c r="G21" s="22"/>
      <c r="H21" s="22"/>
      <c r="I21" s="51">
        <v>2016</v>
      </c>
      <c r="J21" s="12">
        <f t="shared" si="2"/>
        <v>4064256</v>
      </c>
      <c r="K21" s="12">
        <f t="shared" si="3"/>
        <v>8193540096</v>
      </c>
      <c r="L21" s="12">
        <f t="shared" si="4"/>
        <v>16518176833536</v>
      </c>
      <c r="M21" s="12">
        <f t="shared" si="1"/>
        <v>212557.91666666666</v>
      </c>
      <c r="N21" s="12">
        <f t="shared" si="5"/>
        <v>428516760</v>
      </c>
      <c r="O21" s="12">
        <f t="shared" si="6"/>
        <v>863889788160</v>
      </c>
      <c r="P21" s="52">
        <f t="shared" si="7"/>
        <v>1741601812930560</v>
      </c>
    </row>
    <row r="22" spans="1:16" ht="12.75">
      <c r="A22" s="1">
        <v>36039</v>
      </c>
      <c r="B22" s="2">
        <v>144945</v>
      </c>
      <c r="C22">
        <v>21</v>
      </c>
      <c r="D22">
        <v>2017</v>
      </c>
      <c r="E22" s="2">
        <v>2333134</v>
      </c>
      <c r="F22" s="3">
        <f t="shared" si="0"/>
        <v>194427.83333333334</v>
      </c>
      <c r="G22" s="22"/>
      <c r="H22" s="22"/>
      <c r="I22" s="51">
        <v>2017</v>
      </c>
      <c r="J22" s="12">
        <f t="shared" si="2"/>
        <v>4068289</v>
      </c>
      <c r="K22" s="12">
        <f t="shared" si="3"/>
        <v>8205738913</v>
      </c>
      <c r="L22" s="12">
        <f t="shared" si="4"/>
        <v>16550975387521</v>
      </c>
      <c r="M22" s="12">
        <f t="shared" si="1"/>
        <v>194427.83333333334</v>
      </c>
      <c r="N22" s="12">
        <f t="shared" si="5"/>
        <v>392160939.8333334</v>
      </c>
      <c r="O22" s="12">
        <f t="shared" si="6"/>
        <v>790988615643.8334</v>
      </c>
      <c r="P22" s="52">
        <f t="shared" si="7"/>
        <v>1595424037753612</v>
      </c>
    </row>
    <row r="23" spans="1:16" ht="12.75">
      <c r="A23" s="1">
        <v>36069</v>
      </c>
      <c r="B23" s="2">
        <v>149014</v>
      </c>
      <c r="C23">
        <v>22</v>
      </c>
      <c r="D23">
        <v>2018</v>
      </c>
      <c r="E23" s="2">
        <v>2095812</v>
      </c>
      <c r="F23" s="3">
        <f t="shared" si="0"/>
        <v>174651</v>
      </c>
      <c r="G23" s="22"/>
      <c r="H23" s="22"/>
      <c r="I23" s="51">
        <v>2018</v>
      </c>
      <c r="J23" s="12">
        <f t="shared" si="2"/>
        <v>4072324</v>
      </c>
      <c r="K23" s="12">
        <f t="shared" si="3"/>
        <v>8217949832</v>
      </c>
      <c r="L23" s="12">
        <f t="shared" si="4"/>
        <v>16583822760976</v>
      </c>
      <c r="M23" s="12">
        <f t="shared" si="1"/>
        <v>174651</v>
      </c>
      <c r="N23" s="12">
        <f t="shared" si="5"/>
        <v>352445718</v>
      </c>
      <c r="O23" s="12">
        <f t="shared" si="6"/>
        <v>711235458924</v>
      </c>
      <c r="P23" s="52">
        <f t="shared" si="7"/>
        <v>1435273156108632</v>
      </c>
    </row>
    <row r="24" spans="1:16" ht="12.75">
      <c r="A24" s="1">
        <v>36100</v>
      </c>
      <c r="B24" s="2">
        <v>150298</v>
      </c>
      <c r="C24">
        <v>23</v>
      </c>
      <c r="D24">
        <v>2019</v>
      </c>
      <c r="E24" s="2">
        <v>1958629</v>
      </c>
      <c r="F24" s="3">
        <f t="shared" si="0"/>
        <v>163219.08333333334</v>
      </c>
      <c r="G24" s="22"/>
      <c r="H24" s="22"/>
      <c r="I24" s="51">
        <v>2019</v>
      </c>
      <c r="J24" s="12">
        <f t="shared" si="2"/>
        <v>4076361</v>
      </c>
      <c r="K24" s="12">
        <f t="shared" si="3"/>
        <v>8230172859</v>
      </c>
      <c r="L24" s="12">
        <f t="shared" si="4"/>
        <v>16616719002321</v>
      </c>
      <c r="M24" s="12">
        <f t="shared" si="1"/>
        <v>163219.08333333334</v>
      </c>
      <c r="N24" s="12">
        <f t="shared" si="5"/>
        <v>329539329.25</v>
      </c>
      <c r="O24" s="12">
        <f t="shared" si="6"/>
        <v>665339905755.75</v>
      </c>
      <c r="P24" s="52">
        <f t="shared" si="7"/>
        <v>1343321269720859.2</v>
      </c>
    </row>
    <row r="25" spans="1:16" ht="12.75">
      <c r="A25" s="1">
        <v>36130</v>
      </c>
      <c r="B25" s="2">
        <v>152781</v>
      </c>
      <c r="C25">
        <v>24</v>
      </c>
      <c r="D25">
        <v>2020</v>
      </c>
      <c r="E25" s="2">
        <v>2163032</v>
      </c>
      <c r="F25" s="3">
        <f t="shared" si="0"/>
        <v>180252.66666666666</v>
      </c>
      <c r="G25" s="22"/>
      <c r="H25" s="22"/>
      <c r="I25" s="51">
        <v>2020</v>
      </c>
      <c r="J25" s="12">
        <f t="shared" si="2"/>
        <v>4080400</v>
      </c>
      <c r="K25" s="12">
        <f t="shared" si="3"/>
        <v>8242408000</v>
      </c>
      <c r="L25" s="12">
        <f t="shared" si="4"/>
        <v>16649664160000</v>
      </c>
      <c r="M25" s="12">
        <f t="shared" si="1"/>
        <v>180252.66666666666</v>
      </c>
      <c r="N25" s="12">
        <f t="shared" si="5"/>
        <v>364110386.6666666</v>
      </c>
      <c r="O25" s="12">
        <f t="shared" si="6"/>
        <v>735502981066.6666</v>
      </c>
      <c r="P25" s="52">
        <f t="shared" si="7"/>
        <v>1485716021754666.5</v>
      </c>
    </row>
    <row r="26" spans="1:16" ht="13.5" thickBot="1">
      <c r="A26" s="1">
        <v>36161</v>
      </c>
      <c r="B26" s="2">
        <v>154215</v>
      </c>
      <c r="E26" s="43"/>
      <c r="F26" s="46"/>
      <c r="G26" s="11"/>
      <c r="H26" s="11"/>
      <c r="I26" s="53">
        <f>SUM(I2:I25)</f>
        <v>48204</v>
      </c>
      <c r="J26" s="54">
        <f>SUM(J2:J25)</f>
        <v>96818884</v>
      </c>
      <c r="K26" s="54">
        <f aca="true" t="shared" si="8" ref="K26:P26">SUM(K2:K25)</f>
        <v>194465348064</v>
      </c>
      <c r="L26" s="54">
        <f t="shared" si="8"/>
        <v>390597569234764</v>
      </c>
      <c r="M26" s="54">
        <f t="shared" si="8"/>
        <v>4438205.25</v>
      </c>
      <c r="N26" s="54">
        <f t="shared" si="8"/>
        <v>8918283443.999998</v>
      </c>
      <c r="O26" s="54">
        <f t="shared" si="8"/>
        <v>17920902293052.164</v>
      </c>
      <c r="P26" s="55">
        <f t="shared" si="8"/>
        <v>36011663299457220</v>
      </c>
    </row>
    <row r="27" spans="1:15" ht="12.75">
      <c r="A27" s="1">
        <v>36192</v>
      </c>
      <c r="B27" s="2">
        <v>151129</v>
      </c>
      <c r="E27" s="22"/>
      <c r="F27" s="43"/>
      <c r="G27" s="44"/>
      <c r="H27" s="44"/>
      <c r="I27" s="11"/>
      <c r="J27" s="11"/>
      <c r="K27" s="11"/>
      <c r="L27" s="11"/>
      <c r="M27" s="11"/>
      <c r="N27" s="11"/>
      <c r="O27" s="11"/>
    </row>
    <row r="28" spans="1:15" ht="13.5" thickBot="1">
      <c r="A28" s="1">
        <v>36220</v>
      </c>
      <c r="B28" s="2">
        <v>151158</v>
      </c>
      <c r="C28" s="2"/>
      <c r="E28" s="22"/>
      <c r="F28" s="22"/>
      <c r="G28" s="35"/>
      <c r="H28" s="35"/>
      <c r="I28" s="11"/>
      <c r="J28" s="36"/>
      <c r="K28" s="11"/>
      <c r="L28" s="11"/>
      <c r="M28" s="11"/>
      <c r="N28" s="11"/>
      <c r="O28" s="11"/>
    </row>
    <row r="29" spans="1:15" ht="12.75">
      <c r="A29" s="1">
        <v>36251</v>
      </c>
      <c r="B29" s="2">
        <v>146987</v>
      </c>
      <c r="C29" s="2"/>
      <c r="E29" s="22"/>
      <c r="F29" s="22"/>
      <c r="G29" s="22"/>
      <c r="H29" s="22"/>
      <c r="I29" s="27"/>
      <c r="J29" s="56" t="s">
        <v>42</v>
      </c>
      <c r="K29" s="11"/>
      <c r="L29" s="11"/>
      <c r="M29" s="11"/>
      <c r="N29" s="11"/>
      <c r="O29" s="11"/>
    </row>
    <row r="30" spans="1:15" ht="12.75">
      <c r="A30" s="1">
        <v>36281</v>
      </c>
      <c r="B30" s="2">
        <v>139078</v>
      </c>
      <c r="C30" s="2"/>
      <c r="E30" s="22"/>
      <c r="F30" s="42"/>
      <c r="G30" s="45"/>
      <c r="H30" s="45"/>
      <c r="I30" s="29" t="s">
        <v>34</v>
      </c>
      <c r="J30" s="57">
        <f>I$26</f>
        <v>48204</v>
      </c>
      <c r="K30" s="11"/>
      <c r="L30" s="11"/>
      <c r="M30" s="11"/>
      <c r="N30" s="11"/>
      <c r="O30" s="11"/>
    </row>
    <row r="31" spans="1:15" ht="12.75">
      <c r="A31" s="1">
        <v>36312</v>
      </c>
      <c r="B31" s="2">
        <v>132740</v>
      </c>
      <c r="C31" s="2"/>
      <c r="E31" s="22"/>
      <c r="F31" s="42"/>
      <c r="G31" s="45"/>
      <c r="H31" s="45"/>
      <c r="I31" s="29" t="s">
        <v>35</v>
      </c>
      <c r="J31" s="57">
        <f>J$26</f>
        <v>96818884</v>
      </c>
      <c r="K31" s="11"/>
      <c r="L31" s="11"/>
      <c r="M31" s="11"/>
      <c r="N31" s="11"/>
      <c r="O31" s="11"/>
    </row>
    <row r="32" spans="1:15" ht="12.75">
      <c r="A32" s="1">
        <v>36342</v>
      </c>
      <c r="B32" s="2">
        <v>126415</v>
      </c>
      <c r="C32" s="41"/>
      <c r="E32" s="22"/>
      <c r="F32" s="42"/>
      <c r="G32" s="45"/>
      <c r="H32" s="45"/>
      <c r="I32" s="29" t="s">
        <v>36</v>
      </c>
      <c r="J32" s="57">
        <f>K$26</f>
        <v>194465348064</v>
      </c>
      <c r="K32" s="11"/>
      <c r="L32" s="11"/>
      <c r="M32" s="11"/>
      <c r="N32" s="11"/>
      <c r="O32" s="11"/>
    </row>
    <row r="33" spans="1:15" ht="12.75">
      <c r="A33" s="1">
        <v>36373</v>
      </c>
      <c r="B33" s="2">
        <v>126037</v>
      </c>
      <c r="C33" s="41"/>
      <c r="E33" s="22"/>
      <c r="F33" s="42"/>
      <c r="G33" s="45"/>
      <c r="H33" s="45"/>
      <c r="I33" s="29" t="s">
        <v>37</v>
      </c>
      <c r="J33" s="57">
        <f>L$26</f>
        <v>390597569234764</v>
      </c>
      <c r="K33" s="11"/>
      <c r="L33" s="11"/>
      <c r="M33" s="11"/>
      <c r="N33" s="11"/>
      <c r="O33" s="11"/>
    </row>
    <row r="34" spans="1:10" ht="12.75">
      <c r="A34" s="1">
        <v>36404</v>
      </c>
      <c r="B34" s="2">
        <v>128232</v>
      </c>
      <c r="C34" s="41"/>
      <c r="D34" s="11"/>
      <c r="E34" s="22"/>
      <c r="F34" s="42"/>
      <c r="G34" s="45"/>
      <c r="H34" s="45"/>
      <c r="I34" s="29" t="s">
        <v>38</v>
      </c>
      <c r="J34" s="57">
        <f>M$26</f>
        <v>4438205.25</v>
      </c>
    </row>
    <row r="35" spans="1:10" ht="12.75">
      <c r="A35" s="1">
        <v>36434</v>
      </c>
      <c r="B35" s="2">
        <v>132859</v>
      </c>
      <c r="C35" s="41"/>
      <c r="D35" s="23"/>
      <c r="E35" s="22"/>
      <c r="F35" s="42"/>
      <c r="G35" s="45"/>
      <c r="H35" s="45"/>
      <c r="I35" s="29" t="s">
        <v>39</v>
      </c>
      <c r="J35" s="57">
        <f>N$26</f>
        <v>8918283443.999998</v>
      </c>
    </row>
    <row r="36" spans="1:10" ht="12.75">
      <c r="A36" s="1">
        <v>36465</v>
      </c>
      <c r="B36" s="2">
        <v>137703</v>
      </c>
      <c r="C36" s="41"/>
      <c r="D36" s="5"/>
      <c r="E36" s="22"/>
      <c r="F36" s="22"/>
      <c r="G36" s="47"/>
      <c r="H36" s="47"/>
      <c r="I36" s="29" t="s">
        <v>40</v>
      </c>
      <c r="J36" s="57">
        <f>O$26</f>
        <v>17920902293052.164</v>
      </c>
    </row>
    <row r="37" spans="1:10" ht="13.5" thickBot="1">
      <c r="A37" s="1">
        <v>36495</v>
      </c>
      <c r="B37" s="2">
        <v>142382</v>
      </c>
      <c r="C37" s="41"/>
      <c r="D37" s="5"/>
      <c r="E37" s="11"/>
      <c r="F37" s="11"/>
      <c r="G37" s="22"/>
      <c r="H37" s="22"/>
      <c r="I37" s="58" t="s">
        <v>41</v>
      </c>
      <c r="J37" s="59">
        <f>P$26</f>
        <v>36011663299457220</v>
      </c>
    </row>
    <row r="38" spans="1:9" ht="12.75">
      <c r="A38" s="1">
        <v>36526</v>
      </c>
      <c r="B38" s="2">
        <v>146287</v>
      </c>
      <c r="C38" s="41"/>
      <c r="D38" s="5"/>
      <c r="E38" s="11"/>
      <c r="F38" s="11"/>
      <c r="G38" s="22"/>
      <c r="H38" s="22"/>
      <c r="I38" s="11"/>
    </row>
    <row r="39" spans="1:9" ht="13.5" thickBot="1">
      <c r="A39" s="1">
        <v>36557</v>
      </c>
      <c r="B39" s="2">
        <v>146608</v>
      </c>
      <c r="C39" s="41"/>
      <c r="D39" s="5"/>
      <c r="E39" s="11"/>
      <c r="F39" s="11"/>
      <c r="G39" s="22"/>
      <c r="H39" s="22"/>
      <c r="I39" s="11"/>
    </row>
    <row r="40" spans="1:8" ht="12.75">
      <c r="A40" s="1">
        <v>36586</v>
      </c>
      <c r="B40" s="2">
        <v>143259</v>
      </c>
      <c r="C40" s="41"/>
      <c r="D40" s="84" t="s">
        <v>64</v>
      </c>
      <c r="E40" s="33"/>
      <c r="F40" s="33"/>
      <c r="G40" s="85"/>
      <c r="H40" s="86"/>
    </row>
    <row r="41" spans="1:8" ht="12.75">
      <c r="A41" s="1">
        <v>36617</v>
      </c>
      <c r="B41" s="2">
        <v>138426</v>
      </c>
      <c r="C41" s="41"/>
      <c r="D41" s="63"/>
      <c r="E41" s="11"/>
      <c r="F41" s="11"/>
      <c r="G41" s="11"/>
      <c r="H41" s="62"/>
    </row>
    <row r="42" spans="1:8" ht="12.75">
      <c r="A42" s="1">
        <v>36647</v>
      </c>
      <c r="B42" s="2">
        <v>133374</v>
      </c>
      <c r="C42" s="41"/>
      <c r="D42" s="61" t="s">
        <v>65</v>
      </c>
      <c r="E42" s="22"/>
      <c r="F42" s="22"/>
      <c r="G42" s="11"/>
      <c r="H42" s="62" t="s">
        <v>66</v>
      </c>
    </row>
    <row r="43" spans="1:8" ht="12.75">
      <c r="A43" s="1">
        <v>36678</v>
      </c>
      <c r="B43" s="2">
        <v>129106</v>
      </c>
      <c r="C43" s="41"/>
      <c r="D43" s="87">
        <v>24</v>
      </c>
      <c r="E43" s="12">
        <f>J30</f>
        <v>48204</v>
      </c>
      <c r="F43" s="12">
        <f>E44</f>
        <v>96818884</v>
      </c>
      <c r="G43" s="11"/>
      <c r="H43" s="52">
        <f>J34</f>
        <v>4438205.25</v>
      </c>
    </row>
    <row r="44" spans="1:8" ht="12.75">
      <c r="A44" s="1">
        <v>36708</v>
      </c>
      <c r="B44" s="2">
        <v>124849</v>
      </c>
      <c r="C44" s="41"/>
      <c r="D44" s="87">
        <f>E43</f>
        <v>48204</v>
      </c>
      <c r="E44" s="12">
        <f>J31</f>
        <v>96818884</v>
      </c>
      <c r="F44" s="12">
        <f>E45</f>
        <v>194465348064</v>
      </c>
      <c r="G44" s="11"/>
      <c r="H44" s="52">
        <f>J35</f>
        <v>8918283443.999998</v>
      </c>
    </row>
    <row r="45" spans="1:8" ht="12.75">
      <c r="A45" s="1">
        <v>36739</v>
      </c>
      <c r="B45" s="2">
        <v>124385</v>
      </c>
      <c r="C45" s="41"/>
      <c r="D45" s="87">
        <f>F43</f>
        <v>96818884</v>
      </c>
      <c r="E45" s="12">
        <f>J32</f>
        <v>194465348064</v>
      </c>
      <c r="F45" s="12">
        <f>J33</f>
        <v>390597569234764</v>
      </c>
      <c r="G45" s="11"/>
      <c r="H45" s="52">
        <f>J36</f>
        <v>17920902293052.164</v>
      </c>
    </row>
    <row r="46" spans="1:8" ht="12.75">
      <c r="A46" s="1">
        <v>36770</v>
      </c>
      <c r="B46" s="2">
        <v>126119</v>
      </c>
      <c r="C46" s="41"/>
      <c r="D46" s="61"/>
      <c r="E46" s="22"/>
      <c r="F46" s="22"/>
      <c r="G46" s="11"/>
      <c r="H46" s="62"/>
    </row>
    <row r="47" spans="1:8" ht="12.75">
      <c r="A47" s="1">
        <v>36800</v>
      </c>
      <c r="B47" s="2">
        <v>132554</v>
      </c>
      <c r="C47" s="41"/>
      <c r="D47" s="63"/>
      <c r="E47" s="11"/>
      <c r="F47" s="11"/>
      <c r="G47" s="11"/>
      <c r="H47" s="62"/>
    </row>
    <row r="48" spans="1:8" ht="12.75">
      <c r="A48" s="1">
        <v>36831</v>
      </c>
      <c r="B48" s="2">
        <v>136833</v>
      </c>
      <c r="C48" s="41"/>
      <c r="D48" s="63" t="s">
        <v>67</v>
      </c>
      <c r="E48" s="11"/>
      <c r="F48" s="11"/>
      <c r="G48" s="11"/>
      <c r="H48" s="62" t="s">
        <v>68</v>
      </c>
    </row>
    <row r="49" spans="1:12" ht="12.75">
      <c r="A49" s="1">
        <v>36861</v>
      </c>
      <c r="B49" s="2">
        <v>142216</v>
      </c>
      <c r="C49" s="41"/>
      <c r="D49" s="63">
        <f>INDEX(MINVERSE($D$43:$F$45),1,1)</f>
        <v>371088933.2019191</v>
      </c>
      <c r="E49" s="5">
        <f>INDEX(MINVERSE($D$43:$F$45),1,2)</f>
        <v>-369521.122248124</v>
      </c>
      <c r="F49" s="5">
        <f>INDEX(MINVERSE($D$43:$F$45),1,3)</f>
        <v>91.98889114444361</v>
      </c>
      <c r="G49" s="11"/>
      <c r="H49" s="94">
        <f>INDEX(MMULT($D$49:$F$51,$H$43:$H$45),1,1)</f>
        <v>-1324954301.5</v>
      </c>
      <c r="L49">
        <f>I49+I50*I2+J2*I51</f>
        <v>0</v>
      </c>
    </row>
    <row r="50" spans="1:8" ht="12.75">
      <c r="A50" s="1">
        <v>36892</v>
      </c>
      <c r="B50" s="2">
        <v>144872</v>
      </c>
      <c r="C50" s="41"/>
      <c r="D50" s="63">
        <f>INDEX(MINVERSE($D$43:$F$45),2,1)</f>
        <v>-369521.12224674533</v>
      </c>
      <c r="E50" s="5">
        <f>INDEX(MINVERSE($D$43:$F$45),2,2)</f>
        <v>367.9608047657598</v>
      </c>
      <c r="F50" s="5">
        <f>INDEX(MINVERSE($D$43:$F$45),2,3)</f>
        <v>-0.0916006809064934</v>
      </c>
      <c r="G50" s="11"/>
      <c r="H50" s="62">
        <f>INDEX(MMULT($D$49:$F$51,$H$43:$H$45),2,1)</f>
        <v>1315939.6770019531</v>
      </c>
    </row>
    <row r="51" spans="1:8" ht="13.5" thickBot="1">
      <c r="A51" s="1">
        <v>36923</v>
      </c>
      <c r="B51" s="2">
        <v>142885</v>
      </c>
      <c r="C51" s="41"/>
      <c r="D51" s="64">
        <f>INDEX(MINVERSE($D$43:$F$45),3,1)</f>
        <v>91.9888911437572</v>
      </c>
      <c r="E51" s="6">
        <f>INDEX(MINVERSE($D$43:$F$45),3,2)</f>
        <v>-0.09160068090615164</v>
      </c>
      <c r="F51" s="6">
        <f>INDEX(MINVERSE($D$43:$F$45),3,3)</f>
        <v>2.2803256386945767E-05</v>
      </c>
      <c r="G51" s="34"/>
      <c r="H51" s="40">
        <f>INDEX(MMULT($D$49:$F$51,$H$43:$H$45),3,1)</f>
        <v>-326.69468438625336</v>
      </c>
    </row>
    <row r="52" spans="1:6" ht="12.75">
      <c r="A52" s="1">
        <v>36951</v>
      </c>
      <c r="B52" s="2">
        <v>139436</v>
      </c>
      <c r="C52" s="41"/>
      <c r="D52" s="11"/>
      <c r="E52" s="22"/>
      <c r="F52" s="22"/>
    </row>
    <row r="53" spans="1:6" ht="12.75">
      <c r="A53" s="1">
        <v>36982</v>
      </c>
      <c r="B53" s="2">
        <v>135652</v>
      </c>
      <c r="C53" s="41"/>
      <c r="D53" s="11"/>
      <c r="E53" s="22"/>
      <c r="F53" s="22"/>
    </row>
    <row r="54" spans="1:6" ht="12.75">
      <c r="A54" s="1">
        <v>37012</v>
      </c>
      <c r="B54" s="2">
        <v>130251</v>
      </c>
      <c r="C54" s="41"/>
      <c r="E54" s="22"/>
      <c r="F54" s="22"/>
    </row>
    <row r="55" spans="1:6" ht="12.75">
      <c r="A55" s="1">
        <v>37043</v>
      </c>
      <c r="B55" s="2">
        <v>126190</v>
      </c>
      <c r="C55" s="41"/>
      <c r="D55" s="11"/>
      <c r="E55" s="22"/>
      <c r="F55" s="22"/>
    </row>
    <row r="56" spans="1:6" ht="12.75">
      <c r="A56" s="1">
        <v>37073</v>
      </c>
      <c r="B56" s="2">
        <v>120169</v>
      </c>
      <c r="C56" s="41"/>
      <c r="D56" s="11"/>
      <c r="E56" s="22"/>
      <c r="F56" s="22"/>
    </row>
    <row r="57" spans="1:4" ht="12.75">
      <c r="A57" s="1">
        <v>37104</v>
      </c>
      <c r="B57" s="2">
        <v>119811</v>
      </c>
      <c r="C57" s="2"/>
      <c r="D57" s="42" t="s">
        <v>80</v>
      </c>
    </row>
    <row r="58" spans="1:3" ht="12.75">
      <c r="A58" s="1">
        <v>37135</v>
      </c>
      <c r="B58" s="2">
        <v>123180</v>
      </c>
      <c r="C58" s="2"/>
    </row>
    <row r="59" spans="1:3" ht="12.75">
      <c r="A59" s="1">
        <v>37165</v>
      </c>
      <c r="B59" s="2">
        <v>129431</v>
      </c>
      <c r="C59" s="2"/>
    </row>
    <row r="60" spans="1:3" ht="12.75">
      <c r="A60" s="1">
        <v>37196</v>
      </c>
      <c r="B60" s="2">
        <v>134226</v>
      </c>
      <c r="C60" s="2"/>
    </row>
    <row r="61" spans="1:3" ht="12.75">
      <c r="A61" s="1">
        <v>37226</v>
      </c>
      <c r="B61" s="2">
        <v>138354</v>
      </c>
      <c r="C61" s="2"/>
    </row>
    <row r="62" spans="1:3" ht="12.75">
      <c r="A62" s="1">
        <v>37257</v>
      </c>
      <c r="B62" s="2">
        <v>144687</v>
      </c>
      <c r="C62" s="2"/>
    </row>
    <row r="63" spans="1:3" ht="12.75">
      <c r="A63" s="1">
        <v>37288</v>
      </c>
      <c r="B63" s="2">
        <v>146262</v>
      </c>
      <c r="C63" s="2"/>
    </row>
    <row r="64" spans="1:3" ht="12.75">
      <c r="A64" s="1">
        <v>37316</v>
      </c>
      <c r="B64" s="2">
        <v>145330</v>
      </c>
      <c r="C64" s="2"/>
    </row>
    <row r="65" spans="1:3" ht="12.75">
      <c r="A65" s="1">
        <v>37347</v>
      </c>
      <c r="B65" s="2">
        <v>140665</v>
      </c>
      <c r="C65" s="2"/>
    </row>
    <row r="66" spans="1:3" ht="12.75">
      <c r="A66" s="1">
        <v>37377</v>
      </c>
      <c r="B66" s="2">
        <v>137461</v>
      </c>
      <c r="C66" s="2"/>
    </row>
    <row r="67" spans="1:3" ht="12.75">
      <c r="A67" s="1">
        <v>37408</v>
      </c>
      <c r="B67" s="2">
        <v>136235</v>
      </c>
      <c r="C67" s="2"/>
    </row>
    <row r="68" spans="1:3" ht="12.75">
      <c r="A68" s="1">
        <v>37438</v>
      </c>
      <c r="B68" s="2">
        <v>130815</v>
      </c>
      <c r="C68" s="2"/>
    </row>
    <row r="69" spans="1:3" ht="12.75">
      <c r="A69" s="1">
        <v>37469</v>
      </c>
      <c r="B69" s="2">
        <v>130326</v>
      </c>
      <c r="C69" s="2"/>
    </row>
    <row r="70" spans="1:3" ht="12.75">
      <c r="A70" s="1">
        <v>37500</v>
      </c>
      <c r="B70" s="2">
        <v>134332</v>
      </c>
      <c r="C70" s="2"/>
    </row>
    <row r="71" spans="1:3" ht="12.75">
      <c r="A71" s="1">
        <v>37530</v>
      </c>
      <c r="B71" s="2">
        <v>141351</v>
      </c>
      <c r="C71" s="2"/>
    </row>
    <row r="72" spans="1:3" ht="12.75">
      <c r="A72" s="1">
        <v>37561</v>
      </c>
      <c r="B72" s="2">
        <v>147001</v>
      </c>
      <c r="C72" s="2"/>
    </row>
    <row r="73" spans="1:3" ht="12.75">
      <c r="A73" s="1">
        <v>37591</v>
      </c>
      <c r="B73" s="2">
        <v>151015</v>
      </c>
      <c r="C73" s="2"/>
    </row>
    <row r="74" spans="1:3" ht="12.75">
      <c r="A74" s="1">
        <v>37622</v>
      </c>
      <c r="B74" s="2">
        <v>155179</v>
      </c>
      <c r="C74" s="2"/>
    </row>
    <row r="75" spans="1:3" ht="12.75">
      <c r="A75" s="1">
        <v>37653</v>
      </c>
      <c r="B75" s="2">
        <v>153999</v>
      </c>
      <c r="C75" s="2"/>
    </row>
    <row r="76" spans="1:3" ht="12.75">
      <c r="A76" s="1">
        <v>37681</v>
      </c>
      <c r="B76" s="2">
        <v>152777</v>
      </c>
      <c r="C76" s="2"/>
    </row>
    <row r="77" spans="1:3" ht="12.75">
      <c r="A77" s="1">
        <v>37712</v>
      </c>
      <c r="B77" s="2">
        <v>146650</v>
      </c>
      <c r="C77" s="2"/>
    </row>
    <row r="78" spans="1:3" ht="12.75">
      <c r="A78" s="1">
        <v>37742</v>
      </c>
      <c r="B78" s="2">
        <v>142197</v>
      </c>
      <c r="C78" s="2"/>
    </row>
    <row r="79" spans="1:3" ht="12.75">
      <c r="A79" s="1">
        <v>37773</v>
      </c>
      <c r="B79" s="2">
        <v>141544</v>
      </c>
      <c r="C79" s="2"/>
    </row>
    <row r="80" spans="1:3" ht="12.75">
      <c r="A80" s="1">
        <v>37803</v>
      </c>
      <c r="B80" s="2">
        <v>135478</v>
      </c>
      <c r="C80" s="2"/>
    </row>
    <row r="81" spans="1:3" ht="12.75">
      <c r="A81" s="1">
        <v>37834</v>
      </c>
      <c r="B81" s="2">
        <v>134214</v>
      </c>
      <c r="C81" s="2"/>
    </row>
    <row r="82" spans="1:3" ht="12.75">
      <c r="A82" s="1">
        <v>37865</v>
      </c>
      <c r="B82" s="2">
        <v>138005</v>
      </c>
      <c r="C82" s="2"/>
    </row>
    <row r="83" spans="1:3" ht="12.75">
      <c r="A83" s="1">
        <v>37895</v>
      </c>
      <c r="B83" s="2">
        <v>144501</v>
      </c>
      <c r="C83" s="2"/>
    </row>
    <row r="84" spans="1:3" ht="12.75">
      <c r="A84" s="1">
        <v>37926</v>
      </c>
      <c r="B84" s="2">
        <v>149872</v>
      </c>
      <c r="C84" s="2"/>
    </row>
    <row r="85" spans="1:3" ht="12.75">
      <c r="A85" s="1">
        <v>37956</v>
      </c>
      <c r="B85" s="2">
        <v>157337</v>
      </c>
      <c r="C85" s="2"/>
    </row>
    <row r="86" spans="1:3" ht="12.75">
      <c r="A86" s="1">
        <v>37987</v>
      </c>
      <c r="B86" s="2">
        <v>161216</v>
      </c>
      <c r="C86" s="2"/>
    </row>
    <row r="87" spans="1:3" ht="12.75">
      <c r="A87" s="1">
        <v>38018</v>
      </c>
      <c r="B87" s="2">
        <v>158352</v>
      </c>
      <c r="C87" s="2"/>
    </row>
    <row r="88" spans="1:3" ht="12.75">
      <c r="A88" s="1">
        <v>38047</v>
      </c>
      <c r="B88" s="2">
        <v>157032</v>
      </c>
      <c r="C88" s="2"/>
    </row>
    <row r="89" spans="1:3" ht="12.75">
      <c r="A89" s="1">
        <v>38078</v>
      </c>
      <c r="B89" s="2">
        <v>153043</v>
      </c>
      <c r="C89" s="2"/>
    </row>
    <row r="90" spans="1:3" ht="12.75">
      <c r="A90" s="1">
        <v>38108</v>
      </c>
      <c r="B90" s="2">
        <v>146792</v>
      </c>
      <c r="C90" s="2"/>
    </row>
    <row r="91" spans="1:10" ht="12.75">
      <c r="A91" s="1">
        <v>38139</v>
      </c>
      <c r="B91" s="2">
        <v>143408</v>
      </c>
      <c r="C91" s="2"/>
      <c r="J91" s="19"/>
    </row>
    <row r="92" spans="1:10" ht="12.75">
      <c r="A92" s="1">
        <v>38169</v>
      </c>
      <c r="B92" s="2">
        <v>133965</v>
      </c>
      <c r="C92" s="2"/>
      <c r="J92" s="13"/>
    </row>
    <row r="93" spans="1:10" ht="12.75">
      <c r="A93" s="1">
        <v>38200</v>
      </c>
      <c r="B93" s="2">
        <v>133559</v>
      </c>
      <c r="C93" s="2"/>
      <c r="J93" s="13"/>
    </row>
    <row r="94" spans="1:10" ht="12.75">
      <c r="A94" s="1">
        <v>38231</v>
      </c>
      <c r="B94" s="2">
        <v>135528</v>
      </c>
      <c r="C94" s="2"/>
      <c r="J94" s="13"/>
    </row>
    <row r="95" spans="1:10" ht="12.75">
      <c r="A95" s="1">
        <v>38261</v>
      </c>
      <c r="B95" s="2">
        <v>142163</v>
      </c>
      <c r="C95" s="2"/>
      <c r="J95" s="13"/>
    </row>
    <row r="96" spans="1:10" ht="12.75">
      <c r="A96" s="1">
        <v>38292</v>
      </c>
      <c r="B96" s="2">
        <v>149658</v>
      </c>
      <c r="C96" s="2"/>
      <c r="J96" s="13"/>
    </row>
    <row r="97" spans="1:10" ht="12.75">
      <c r="A97" s="1">
        <v>38322</v>
      </c>
      <c r="B97" s="2">
        <v>154363</v>
      </c>
      <c r="C97" s="2"/>
      <c r="J97" s="13"/>
    </row>
    <row r="98" spans="1:10" ht="12.75">
      <c r="A98" s="1">
        <v>38353</v>
      </c>
      <c r="B98" s="2">
        <v>157847</v>
      </c>
      <c r="C98" s="2"/>
      <c r="J98" s="13"/>
    </row>
    <row r="99" spans="1:10" ht="12.75">
      <c r="A99" s="1">
        <v>38384</v>
      </c>
      <c r="B99" s="2">
        <v>155431</v>
      </c>
      <c r="C99" s="2"/>
      <c r="J99" s="13"/>
    </row>
    <row r="100" spans="1:3" ht="12.75">
      <c r="A100" s="1">
        <v>38412</v>
      </c>
      <c r="B100" s="2">
        <v>154529</v>
      </c>
      <c r="C100" s="2"/>
    </row>
    <row r="101" spans="1:3" ht="12.75">
      <c r="A101" s="1">
        <v>38443</v>
      </c>
      <c r="B101" s="2">
        <v>150840</v>
      </c>
      <c r="C101" s="2"/>
    </row>
    <row r="102" spans="1:3" ht="12.75">
      <c r="A102" s="1">
        <v>38473</v>
      </c>
      <c r="B102" s="2">
        <v>172079</v>
      </c>
      <c r="C102" s="2"/>
    </row>
    <row r="103" spans="1:3" ht="12.75">
      <c r="A103" s="1">
        <v>38504</v>
      </c>
      <c r="B103" s="2">
        <v>162264</v>
      </c>
      <c r="C103" s="2"/>
    </row>
    <row r="104" spans="1:3" ht="12.75">
      <c r="A104" s="1">
        <v>38534</v>
      </c>
      <c r="B104" s="2">
        <v>157423</v>
      </c>
      <c r="C104" s="2"/>
    </row>
    <row r="105" spans="1:3" ht="12.75">
      <c r="A105" s="1">
        <v>38565</v>
      </c>
      <c r="B105" s="2">
        <v>157295</v>
      </c>
      <c r="C105" s="2"/>
    </row>
    <row r="106" spans="1:3" ht="12.75">
      <c r="A106" s="1">
        <v>38596</v>
      </c>
      <c r="B106" s="2">
        <v>157116</v>
      </c>
      <c r="C106" s="2"/>
    </row>
    <row r="107" spans="1:3" ht="12.75">
      <c r="A107" s="1">
        <v>38626</v>
      </c>
      <c r="B107" s="2">
        <v>164299</v>
      </c>
      <c r="C107" s="2"/>
    </row>
    <row r="108" spans="1:3" ht="12.75">
      <c r="A108" s="1">
        <v>38657</v>
      </c>
      <c r="B108" s="2">
        <v>172838</v>
      </c>
      <c r="C108" s="2"/>
    </row>
    <row r="109" spans="1:3" ht="12.75">
      <c r="A109" s="1">
        <v>38687</v>
      </c>
      <c r="B109" s="2">
        <v>178676</v>
      </c>
      <c r="C109" s="2"/>
    </row>
    <row r="110" spans="1:3" ht="12.75">
      <c r="A110" s="1">
        <v>38718</v>
      </c>
      <c r="B110" s="2">
        <v>181401</v>
      </c>
      <c r="C110" s="2"/>
    </row>
    <row r="111" spans="1:3" ht="12.75">
      <c r="A111" s="1">
        <v>38749</v>
      </c>
      <c r="B111" s="2">
        <v>178373</v>
      </c>
      <c r="C111" s="2"/>
    </row>
    <row r="112" spans="1:3" ht="12.75">
      <c r="A112" s="1">
        <v>38777</v>
      </c>
      <c r="B112" s="2">
        <v>176114</v>
      </c>
      <c r="C112" s="2"/>
    </row>
    <row r="113" spans="1:3" ht="12.75">
      <c r="A113" s="1">
        <v>38808</v>
      </c>
      <c r="B113" s="2">
        <v>170332</v>
      </c>
      <c r="C113" s="2"/>
    </row>
    <row r="114" spans="1:3" ht="12.75">
      <c r="A114" s="1">
        <v>38838</v>
      </c>
      <c r="B114" s="2">
        <v>163161</v>
      </c>
      <c r="C114" s="2"/>
    </row>
    <row r="115" spans="1:3" ht="12.75">
      <c r="A115" s="1">
        <v>38869</v>
      </c>
      <c r="B115" s="2">
        <v>153746</v>
      </c>
      <c r="C115" s="2"/>
    </row>
    <row r="116" spans="1:3" ht="12.75">
      <c r="A116" s="1">
        <v>38899</v>
      </c>
      <c r="B116" s="2">
        <v>148068</v>
      </c>
      <c r="C116" s="2"/>
    </row>
    <row r="117" spans="1:3" ht="12.75">
      <c r="A117" s="1">
        <v>38930</v>
      </c>
      <c r="B117" s="2">
        <v>146388</v>
      </c>
      <c r="C117" s="2"/>
    </row>
    <row r="118" spans="1:3" ht="12.75">
      <c r="A118" s="1">
        <v>38961</v>
      </c>
      <c r="B118" s="2">
        <v>146834</v>
      </c>
      <c r="C118" s="2"/>
    </row>
    <row r="119" spans="1:3" ht="12.75">
      <c r="A119" s="1">
        <v>38991</v>
      </c>
      <c r="B119" s="2">
        <v>151534</v>
      </c>
      <c r="C119" s="2"/>
    </row>
    <row r="120" spans="1:3" ht="12.75">
      <c r="A120" s="1">
        <v>39022</v>
      </c>
      <c r="B120" s="2">
        <v>158690</v>
      </c>
      <c r="C120" s="2"/>
    </row>
    <row r="121" spans="1:3" ht="12.75">
      <c r="A121" s="1">
        <v>39052</v>
      </c>
      <c r="B121" s="2">
        <v>160666</v>
      </c>
      <c r="C121" s="2"/>
    </row>
    <row r="122" spans="1:3" ht="12.75">
      <c r="A122" s="1">
        <v>39083</v>
      </c>
      <c r="B122" s="2">
        <v>163583</v>
      </c>
      <c r="C122" s="2"/>
    </row>
    <row r="123" spans="1:3" ht="12.75">
      <c r="A123" s="1">
        <v>39114</v>
      </c>
      <c r="B123" s="2">
        <v>160904</v>
      </c>
      <c r="C123" s="2"/>
    </row>
    <row r="124" spans="1:3" ht="12.75">
      <c r="A124" s="1">
        <v>39142</v>
      </c>
      <c r="B124" s="2">
        <v>159886</v>
      </c>
      <c r="C124" s="2"/>
    </row>
    <row r="125" spans="1:3" ht="12.75">
      <c r="A125" s="1">
        <v>39173</v>
      </c>
      <c r="B125" s="2">
        <v>155479</v>
      </c>
      <c r="C125" s="2"/>
    </row>
    <row r="126" spans="1:3" ht="12.75">
      <c r="A126" s="1">
        <v>39203</v>
      </c>
      <c r="B126" s="2">
        <v>148209</v>
      </c>
      <c r="C126" s="2"/>
    </row>
    <row r="127" spans="1:3" ht="12.75">
      <c r="A127" s="1">
        <v>39234</v>
      </c>
      <c r="B127" s="2">
        <v>143156</v>
      </c>
      <c r="C127" s="2"/>
    </row>
    <row r="128" spans="1:3" ht="12.75">
      <c r="A128" s="1">
        <v>39264</v>
      </c>
      <c r="B128" s="2">
        <v>139998</v>
      </c>
      <c r="C128" s="2"/>
    </row>
    <row r="129" spans="1:3" ht="12.75">
      <c r="A129" s="1">
        <v>39295</v>
      </c>
      <c r="B129" s="2">
        <v>140299</v>
      </c>
      <c r="C129" s="2"/>
    </row>
    <row r="130" spans="1:3" ht="12.75">
      <c r="A130" s="1">
        <v>39326</v>
      </c>
      <c r="B130" s="2">
        <v>140960</v>
      </c>
      <c r="C130" s="2"/>
    </row>
    <row r="131" spans="1:3" ht="12.75">
      <c r="A131" s="1">
        <v>39356</v>
      </c>
      <c r="B131" s="2">
        <v>146371</v>
      </c>
      <c r="C131" s="2"/>
    </row>
    <row r="132" spans="1:3" ht="12.75">
      <c r="A132" s="1">
        <v>39387</v>
      </c>
      <c r="B132" s="2">
        <v>152728</v>
      </c>
      <c r="C132" s="2"/>
    </row>
    <row r="133" spans="1:3" ht="12.75">
      <c r="A133" s="1">
        <v>39417</v>
      </c>
      <c r="B133" s="2">
        <v>154982</v>
      </c>
      <c r="C133" s="2"/>
    </row>
    <row r="134" spans="1:3" ht="12.75">
      <c r="A134" s="1">
        <v>39448</v>
      </c>
      <c r="B134" s="2">
        <v>161162</v>
      </c>
      <c r="C134" s="2"/>
    </row>
    <row r="135" spans="1:3" ht="12.75">
      <c r="A135" s="1">
        <v>39479</v>
      </c>
      <c r="B135" s="2">
        <v>161828</v>
      </c>
      <c r="C135" s="2"/>
    </row>
    <row r="136" spans="1:3" ht="12.75">
      <c r="A136" s="1">
        <v>39508</v>
      </c>
      <c r="B136" s="2">
        <v>160180</v>
      </c>
      <c r="C136" s="2"/>
    </row>
    <row r="137" spans="1:3" ht="12.75">
      <c r="A137" s="1">
        <v>39539</v>
      </c>
      <c r="B137" s="2">
        <v>159749</v>
      </c>
      <c r="C137" s="2"/>
    </row>
    <row r="138" spans="1:3" ht="12.75">
      <c r="A138" s="1">
        <v>39569</v>
      </c>
      <c r="B138" s="2">
        <v>156779</v>
      </c>
      <c r="C138" s="2"/>
    </row>
    <row r="139" spans="1:3" ht="12.75">
      <c r="A139" s="1">
        <v>39600</v>
      </c>
      <c r="B139" s="2">
        <v>152708</v>
      </c>
      <c r="C139" s="2"/>
    </row>
    <row r="140" spans="1:3" ht="12.75">
      <c r="A140" s="1">
        <v>39630</v>
      </c>
      <c r="B140" s="2">
        <v>149318</v>
      </c>
      <c r="C140" s="2"/>
    </row>
    <row r="141" spans="1:3" ht="12.75">
      <c r="A141" s="1">
        <v>39661</v>
      </c>
      <c r="B141" s="2">
        <v>152437</v>
      </c>
      <c r="C141" s="2"/>
    </row>
    <row r="142" spans="1:3" ht="12.75">
      <c r="A142" s="1">
        <v>39692</v>
      </c>
      <c r="B142" s="2">
        <v>156834</v>
      </c>
      <c r="C142" s="2"/>
    </row>
    <row r="143" spans="1:3" ht="12.75">
      <c r="A143" s="1">
        <v>39722</v>
      </c>
      <c r="B143" s="2">
        <v>168423</v>
      </c>
      <c r="C143" s="2"/>
    </row>
    <row r="144" spans="1:3" ht="12.75">
      <c r="A144" s="1">
        <v>39753</v>
      </c>
      <c r="B144" s="2">
        <v>180820</v>
      </c>
      <c r="C144" s="2"/>
    </row>
    <row r="145" spans="1:3" ht="12.75">
      <c r="A145" s="1">
        <v>39783</v>
      </c>
      <c r="B145" s="2">
        <v>189903</v>
      </c>
      <c r="C145" s="2"/>
    </row>
    <row r="146" spans="1:3" ht="12.75">
      <c r="A146" s="1">
        <v>39814</v>
      </c>
      <c r="B146" s="2">
        <v>201316</v>
      </c>
      <c r="C146" s="2"/>
    </row>
    <row r="147" spans="1:3" ht="12.75">
      <c r="A147" s="1">
        <v>39845</v>
      </c>
      <c r="B147" s="2">
        <v>206570</v>
      </c>
      <c r="C147" s="2"/>
    </row>
    <row r="148" spans="1:3" ht="12.75">
      <c r="A148" s="1">
        <v>39873</v>
      </c>
      <c r="B148" s="2">
        <v>211484</v>
      </c>
      <c r="C148" s="2"/>
    </row>
    <row r="149" spans="1:3" ht="12.75">
      <c r="A149" s="1">
        <v>39904</v>
      </c>
      <c r="B149" s="2">
        <v>210662</v>
      </c>
      <c r="C149" s="2"/>
    </row>
    <row r="150" spans="1:3" ht="12.75">
      <c r="A150" s="1">
        <v>39934</v>
      </c>
      <c r="B150" s="2">
        <v>207518</v>
      </c>
      <c r="C150" s="2"/>
    </row>
    <row r="151" spans="1:3" ht="12.75">
      <c r="A151" s="1">
        <v>39965</v>
      </c>
      <c r="B151" s="2">
        <v>200240</v>
      </c>
      <c r="C151" s="2"/>
    </row>
    <row r="152" spans="1:3" ht="12.75">
      <c r="A152" s="1">
        <v>39995</v>
      </c>
      <c r="B152" s="2">
        <v>192859</v>
      </c>
      <c r="C152" s="2"/>
    </row>
    <row r="153" spans="1:3" ht="12.75">
      <c r="A153" s="1">
        <v>40026</v>
      </c>
      <c r="B153" s="2">
        <v>195241</v>
      </c>
      <c r="C153" s="2"/>
    </row>
    <row r="154" spans="1:3" ht="12.75">
      <c r="A154" s="1">
        <v>40057</v>
      </c>
      <c r="B154" s="2">
        <v>200465</v>
      </c>
      <c r="C154" s="2"/>
    </row>
    <row r="155" spans="1:3" ht="12.75">
      <c r="A155" s="1">
        <v>40087</v>
      </c>
      <c r="B155" s="2">
        <v>208923</v>
      </c>
      <c r="C155" s="2"/>
    </row>
    <row r="156" spans="1:3" ht="12.75">
      <c r="A156" s="1">
        <v>40118</v>
      </c>
      <c r="B156" s="2">
        <v>216828</v>
      </c>
      <c r="C156" s="2"/>
    </row>
    <row r="157" spans="1:3" ht="12.75">
      <c r="A157" s="1">
        <v>40148</v>
      </c>
      <c r="B157" s="2">
        <v>222839</v>
      </c>
      <c r="C157" s="2"/>
    </row>
    <row r="158" spans="1:3" ht="12.75">
      <c r="A158" s="1">
        <v>40179</v>
      </c>
      <c r="B158" s="2">
        <v>231628</v>
      </c>
      <c r="C158" s="2"/>
    </row>
    <row r="159" spans="1:3" ht="12.75">
      <c r="A159" s="1">
        <v>40210</v>
      </c>
      <c r="B159" s="2">
        <v>234171</v>
      </c>
      <c r="C159" s="2"/>
    </row>
    <row r="160" spans="1:3" ht="12.75">
      <c r="A160" s="1">
        <v>40238</v>
      </c>
      <c r="B160" s="2">
        <v>236449</v>
      </c>
      <c r="C160" s="2"/>
    </row>
    <row r="161" spans="1:3" ht="12.75">
      <c r="A161" s="1">
        <v>40269</v>
      </c>
      <c r="B161" s="2">
        <v>233916</v>
      </c>
      <c r="C161" s="2"/>
    </row>
    <row r="162" spans="1:3" ht="12.75">
      <c r="A162" s="1">
        <v>40299</v>
      </c>
      <c r="B162" s="2">
        <v>228507</v>
      </c>
      <c r="C162" s="2"/>
    </row>
    <row r="163" spans="1:3" ht="12.75">
      <c r="A163" s="1">
        <v>40330</v>
      </c>
      <c r="B163" s="2">
        <v>219825</v>
      </c>
      <c r="C163" s="2"/>
    </row>
    <row r="164" spans="1:3" ht="12.75">
      <c r="A164" s="1">
        <v>40360</v>
      </c>
      <c r="B164" s="2">
        <v>209789</v>
      </c>
      <c r="C164" s="2"/>
    </row>
    <row r="165" spans="1:3" ht="12.75">
      <c r="A165" s="1">
        <v>40391</v>
      </c>
      <c r="B165" s="2">
        <v>211532</v>
      </c>
      <c r="C165" s="2"/>
    </row>
    <row r="166" spans="1:3" ht="12.75">
      <c r="A166" s="1">
        <v>40422</v>
      </c>
      <c r="B166" s="2">
        <v>216095</v>
      </c>
      <c r="C166" s="2"/>
    </row>
    <row r="167" spans="1:3" ht="12.75">
      <c r="A167" s="1">
        <v>40452</v>
      </c>
      <c r="B167" s="2">
        <v>223894</v>
      </c>
      <c r="C167" s="2"/>
    </row>
    <row r="168" spans="1:3" ht="12.75">
      <c r="A168" s="1">
        <v>40483</v>
      </c>
      <c r="B168" s="2">
        <v>231721</v>
      </c>
      <c r="C168" s="2"/>
    </row>
    <row r="169" spans="1:3" ht="12.75">
      <c r="A169" s="1">
        <v>40513</v>
      </c>
      <c r="B169" s="2">
        <v>237313</v>
      </c>
      <c r="C169" s="2"/>
    </row>
    <row r="170" spans="1:3" ht="12.75">
      <c r="A170" s="1">
        <v>40544</v>
      </c>
      <c r="B170" s="2">
        <v>245831</v>
      </c>
      <c r="C170" s="2"/>
    </row>
    <row r="171" spans="1:3" ht="12.75">
      <c r="A171" s="1">
        <v>40575</v>
      </c>
      <c r="B171" s="2">
        <v>248279</v>
      </c>
      <c r="C171" s="2"/>
    </row>
    <row r="172" spans="1:3" ht="12.75">
      <c r="A172" s="1">
        <v>40603</v>
      </c>
      <c r="B172" s="2">
        <v>249246</v>
      </c>
      <c r="C172" s="2"/>
    </row>
    <row r="173" spans="1:3" ht="12.75">
      <c r="A173" s="1">
        <v>40634</v>
      </c>
      <c r="B173" s="2">
        <v>244662</v>
      </c>
      <c r="C173" s="2"/>
    </row>
    <row r="174" spans="1:3" ht="12.75">
      <c r="A174" s="1">
        <v>40664</v>
      </c>
      <c r="B174" s="2">
        <v>240014</v>
      </c>
      <c r="C174" s="2"/>
    </row>
    <row r="175" spans="1:3" ht="12.75">
      <c r="A175" s="1">
        <v>40695</v>
      </c>
      <c r="B175" s="2">
        <v>233557</v>
      </c>
      <c r="C175" s="2"/>
    </row>
    <row r="176" spans="1:3" ht="12.75">
      <c r="A176" s="1">
        <v>40725</v>
      </c>
      <c r="B176" s="2">
        <v>223000</v>
      </c>
      <c r="C176" s="2"/>
    </row>
    <row r="177" spans="1:3" ht="12.75">
      <c r="A177" s="1">
        <v>40756</v>
      </c>
      <c r="B177" s="2">
        <v>224582</v>
      </c>
      <c r="C177" s="2"/>
    </row>
    <row r="178" spans="1:3" ht="12.75">
      <c r="A178" s="1">
        <v>40787</v>
      </c>
      <c r="B178" s="2">
        <v>232918</v>
      </c>
      <c r="C178" s="2"/>
    </row>
    <row r="179" spans="1:3" ht="12.75">
      <c r="A179" s="1">
        <v>40817</v>
      </c>
      <c r="B179" s="2">
        <v>242142</v>
      </c>
      <c r="C179" s="2"/>
    </row>
    <row r="180" spans="1:3" ht="12.75">
      <c r="A180" s="1">
        <v>40848</v>
      </c>
      <c r="B180" s="2">
        <v>253416</v>
      </c>
      <c r="C180" s="2"/>
    </row>
    <row r="181" spans="1:3" ht="12.75">
      <c r="A181" s="1">
        <v>40878</v>
      </c>
      <c r="B181" s="2">
        <v>258234</v>
      </c>
      <c r="C181" s="2"/>
    </row>
    <row r="182" spans="1:3" ht="12.75">
      <c r="A182" s="1">
        <v>40909</v>
      </c>
      <c r="B182" s="2">
        <v>271284</v>
      </c>
      <c r="C182" s="2"/>
    </row>
    <row r="183" spans="1:3" ht="12.75">
      <c r="A183" s="1">
        <v>40940</v>
      </c>
      <c r="B183" s="2">
        <v>274675</v>
      </c>
      <c r="C183" s="2"/>
    </row>
    <row r="184" spans="1:3" ht="12.75">
      <c r="A184" s="1">
        <v>40969</v>
      </c>
      <c r="B184" s="2">
        <v>276795</v>
      </c>
      <c r="C184" s="2"/>
    </row>
    <row r="185" spans="1:3" ht="12.75">
      <c r="A185" s="1">
        <v>41000</v>
      </c>
      <c r="B185" s="2">
        <v>277644</v>
      </c>
      <c r="C185" s="2"/>
    </row>
    <row r="186" spans="1:3" ht="12.75">
      <c r="A186" s="1">
        <v>41030</v>
      </c>
      <c r="B186" s="2">
        <v>276608</v>
      </c>
      <c r="C186" s="2"/>
    </row>
    <row r="187" spans="1:3" ht="12.75">
      <c r="A187" s="1">
        <v>41061</v>
      </c>
      <c r="B187" s="2">
        <v>269203</v>
      </c>
      <c r="C187" s="2"/>
    </row>
    <row r="188" spans="1:3" ht="12.75">
      <c r="A188" s="1">
        <v>41091</v>
      </c>
      <c r="B188" s="2">
        <v>260198</v>
      </c>
      <c r="C188" s="2"/>
    </row>
    <row r="189" spans="1:3" ht="12.75">
      <c r="A189" s="1">
        <v>41122</v>
      </c>
      <c r="B189" s="2">
        <v>257267</v>
      </c>
      <c r="C189" s="2"/>
    </row>
    <row r="190" spans="1:3" ht="12.75">
      <c r="A190" s="1">
        <v>41153</v>
      </c>
      <c r="B190" s="2">
        <v>259373</v>
      </c>
      <c r="C190" s="2"/>
    </row>
    <row r="191" spans="1:3" ht="12.75">
      <c r="A191" s="1">
        <v>41183</v>
      </c>
      <c r="B191" s="2">
        <v>267812</v>
      </c>
      <c r="C191" s="2"/>
    </row>
    <row r="192" spans="1:3" ht="12.75">
      <c r="A192" s="1">
        <v>41214</v>
      </c>
      <c r="B192" s="2">
        <v>276536</v>
      </c>
      <c r="C192" s="2"/>
    </row>
    <row r="193" spans="1:3" ht="12.75">
      <c r="A193" s="1">
        <v>41244</v>
      </c>
      <c r="B193" s="2">
        <v>278787</v>
      </c>
      <c r="C193" s="2"/>
    </row>
    <row r="194" spans="1:3" ht="12.75">
      <c r="A194" s="1">
        <v>41275</v>
      </c>
      <c r="B194" s="2">
        <v>290790</v>
      </c>
      <c r="C194" s="2"/>
    </row>
    <row r="195" spans="1:3" ht="12.75">
      <c r="A195" s="1">
        <v>41306</v>
      </c>
      <c r="B195" s="2">
        <v>292823</v>
      </c>
      <c r="C195" s="2"/>
    </row>
    <row r="196" spans="1:3" ht="12.75">
      <c r="A196" s="1">
        <v>41334</v>
      </c>
      <c r="B196" s="2">
        <v>291187</v>
      </c>
      <c r="C196" s="2"/>
    </row>
    <row r="197" spans="1:3" ht="12.75">
      <c r="A197" s="1">
        <v>41365</v>
      </c>
      <c r="B197" s="2">
        <v>290459</v>
      </c>
      <c r="C197" s="2"/>
    </row>
    <row r="198" spans="1:3" ht="12.75">
      <c r="A198" s="1">
        <v>41395</v>
      </c>
      <c r="B198" s="2">
        <v>283886</v>
      </c>
      <c r="C198" s="2"/>
    </row>
    <row r="199" spans="1:3" ht="12.75">
      <c r="A199" s="1">
        <v>41426</v>
      </c>
      <c r="B199" s="2">
        <v>273434</v>
      </c>
      <c r="C199" s="2"/>
    </row>
    <row r="200" spans="1:3" ht="12.75">
      <c r="A200" s="1">
        <v>41456</v>
      </c>
      <c r="B200" s="2">
        <v>261102</v>
      </c>
      <c r="C200" s="2"/>
    </row>
    <row r="201" spans="1:3" ht="12.75">
      <c r="A201" s="1">
        <v>41487</v>
      </c>
      <c r="B201" s="2">
        <v>257524</v>
      </c>
      <c r="C201" s="2"/>
    </row>
    <row r="202" spans="1:3" ht="12.75">
      <c r="A202" s="1">
        <v>41518</v>
      </c>
      <c r="B202" s="2">
        <v>260733</v>
      </c>
      <c r="C202" s="2"/>
    </row>
    <row r="203" spans="1:3" ht="12.75">
      <c r="A203" s="1">
        <v>41548</v>
      </c>
      <c r="B203" s="2">
        <v>268225</v>
      </c>
      <c r="C203" s="2"/>
    </row>
    <row r="204" spans="1:3" ht="12.75">
      <c r="A204" s="1">
        <v>41579</v>
      </c>
      <c r="B204" s="2">
        <v>270854</v>
      </c>
      <c r="C204" s="2"/>
    </row>
    <row r="205" spans="1:3" ht="12.75">
      <c r="A205" s="1">
        <v>41609</v>
      </c>
      <c r="B205" s="2">
        <v>271063</v>
      </c>
      <c r="C205" s="2"/>
    </row>
    <row r="206" spans="1:3" ht="12.75">
      <c r="A206" s="1">
        <v>41640</v>
      </c>
      <c r="B206" s="2">
        <v>281077</v>
      </c>
      <c r="C206" s="2"/>
    </row>
    <row r="207" spans="1:3" ht="12.75">
      <c r="A207" s="1">
        <v>41671</v>
      </c>
      <c r="B207" s="2">
        <v>280071</v>
      </c>
      <c r="C207" s="2"/>
    </row>
    <row r="208" spans="1:3" ht="12.75">
      <c r="A208" s="1">
        <v>41699</v>
      </c>
      <c r="B208" s="2">
        <v>276463</v>
      </c>
      <c r="C208" s="2"/>
    </row>
    <row r="209" spans="1:3" ht="12.75">
      <c r="A209" s="1">
        <v>41730</v>
      </c>
      <c r="B209" s="2">
        <v>270144</v>
      </c>
      <c r="C209" s="2"/>
    </row>
    <row r="210" spans="1:3" ht="12.75">
      <c r="A210" s="1">
        <v>41760</v>
      </c>
      <c r="B210" s="2">
        <v>263444</v>
      </c>
      <c r="C210" s="2"/>
    </row>
    <row r="211" spans="1:3" ht="12.75">
      <c r="A211" s="1">
        <v>41791</v>
      </c>
      <c r="B211" s="2">
        <v>252310</v>
      </c>
      <c r="C211" s="2"/>
    </row>
    <row r="212" spans="1:3" ht="12.75">
      <c r="A212" s="1">
        <v>41821</v>
      </c>
      <c r="B212" s="2">
        <v>240279</v>
      </c>
      <c r="C212" s="2"/>
    </row>
    <row r="213" spans="1:3" ht="12.75">
      <c r="A213" s="1">
        <v>41852</v>
      </c>
      <c r="B213" s="2">
        <v>236939</v>
      </c>
      <c r="C213" s="2"/>
    </row>
    <row r="214" spans="1:3" ht="12.75">
      <c r="A214" s="1">
        <v>41883</v>
      </c>
      <c r="B214" s="2">
        <v>238203</v>
      </c>
      <c r="C214" s="2"/>
    </row>
    <row r="215" spans="1:3" ht="12.75">
      <c r="A215" s="1">
        <v>41913</v>
      </c>
      <c r="B215" s="2">
        <v>244044</v>
      </c>
      <c r="C215" s="2"/>
    </row>
    <row r="216" spans="1:3" ht="12.75">
      <c r="A216" s="1">
        <v>41944</v>
      </c>
      <c r="B216" s="2">
        <v>248632</v>
      </c>
      <c r="C216" s="2"/>
    </row>
    <row r="217" spans="1:3" ht="12.75">
      <c r="A217" s="1">
        <v>41974</v>
      </c>
      <c r="B217" s="2">
        <v>251918</v>
      </c>
      <c r="C217" s="2"/>
    </row>
    <row r="218" spans="1:3" ht="12.75">
      <c r="A218" s="1">
        <v>42005</v>
      </c>
      <c r="B218" s="2">
        <v>259002</v>
      </c>
      <c r="C218" s="2"/>
    </row>
    <row r="219" spans="1:3" ht="12.75">
      <c r="A219" s="1">
        <v>42036</v>
      </c>
      <c r="B219" s="2">
        <v>257549</v>
      </c>
      <c r="C219" s="2"/>
    </row>
    <row r="220" spans="1:3" ht="12.75">
      <c r="A220" s="1">
        <v>42064</v>
      </c>
      <c r="B220" s="2">
        <v>252137</v>
      </c>
      <c r="C220" s="2"/>
    </row>
    <row r="221" spans="1:3" ht="12.75">
      <c r="A221" s="1">
        <v>42095</v>
      </c>
      <c r="B221" s="2">
        <v>244761</v>
      </c>
      <c r="C221" s="2"/>
    </row>
    <row r="222" spans="1:3" ht="12.75">
      <c r="A222" s="1">
        <v>42125</v>
      </c>
      <c r="B222" s="2">
        <v>236981</v>
      </c>
      <c r="C222" s="2"/>
    </row>
    <row r="223" spans="1:3" ht="12.75">
      <c r="A223" s="1">
        <v>42156</v>
      </c>
      <c r="B223" s="2">
        <v>229062</v>
      </c>
      <c r="C223" s="2"/>
    </row>
    <row r="224" spans="1:3" ht="12.75">
      <c r="A224" s="1">
        <v>42186</v>
      </c>
      <c r="B224" s="2">
        <v>216371</v>
      </c>
      <c r="C224" s="2"/>
    </row>
    <row r="225" spans="1:3" ht="12.75">
      <c r="A225" s="1">
        <v>42217</v>
      </c>
      <c r="B225" s="2">
        <v>213732</v>
      </c>
      <c r="C225" s="2"/>
    </row>
    <row r="226" spans="1:3" ht="12.75">
      <c r="A226" s="1">
        <v>42248</v>
      </c>
      <c r="B226" s="2">
        <v>215737</v>
      </c>
      <c r="C226" s="2"/>
    </row>
    <row r="227" spans="1:3" ht="12.75">
      <c r="A227" s="1">
        <v>42278</v>
      </c>
      <c r="B227" s="2">
        <v>222092</v>
      </c>
      <c r="C227" s="2"/>
    </row>
    <row r="228" spans="1:3" ht="12.75">
      <c r="A228" s="1">
        <v>42309</v>
      </c>
      <c r="B228" s="2">
        <v>225158</v>
      </c>
      <c r="C228" s="2"/>
    </row>
    <row r="229" spans="1:3" ht="12.75">
      <c r="A229" s="1">
        <v>42339</v>
      </c>
      <c r="B229" s="2">
        <v>228808</v>
      </c>
      <c r="C229" s="2"/>
    </row>
    <row r="230" spans="1:3" ht="12.75">
      <c r="A230" s="1">
        <v>42370</v>
      </c>
      <c r="B230" s="2">
        <v>236447</v>
      </c>
      <c r="C230" s="2"/>
    </row>
    <row r="231" spans="1:3" ht="12.75">
      <c r="A231" s="1">
        <v>42401</v>
      </c>
      <c r="B231" s="2">
        <v>235268</v>
      </c>
      <c r="C231" s="2"/>
    </row>
    <row r="232" spans="1:3" ht="12.75">
      <c r="A232" s="1">
        <v>42430</v>
      </c>
      <c r="B232" s="2">
        <v>231797</v>
      </c>
      <c r="C232" s="2"/>
    </row>
    <row r="233" spans="1:3" ht="12.75">
      <c r="A233" s="1">
        <v>42461</v>
      </c>
      <c r="B233" s="2">
        <v>228153</v>
      </c>
      <c r="C233" s="2"/>
    </row>
    <row r="234" spans="1:3" ht="12.75">
      <c r="A234" s="1">
        <v>42491</v>
      </c>
      <c r="B234" s="2">
        <v>220464</v>
      </c>
      <c r="C234" s="2"/>
    </row>
    <row r="235" spans="1:3" ht="12.75">
      <c r="A235" s="1">
        <v>42522</v>
      </c>
      <c r="B235" s="2">
        <v>207320</v>
      </c>
      <c r="C235" s="2"/>
    </row>
    <row r="236" spans="1:3" ht="12.75">
      <c r="A236" s="1">
        <v>42552</v>
      </c>
      <c r="B236" s="2">
        <v>195457</v>
      </c>
      <c r="C236" s="2"/>
    </row>
    <row r="237" spans="1:3" ht="12.75">
      <c r="A237" s="1">
        <v>42583</v>
      </c>
      <c r="B237" s="2">
        <v>193045</v>
      </c>
      <c r="C237" s="2"/>
    </row>
    <row r="238" spans="1:3" ht="12.75">
      <c r="A238" s="1">
        <v>42614</v>
      </c>
      <c r="B238" s="2">
        <v>194336</v>
      </c>
      <c r="C238" s="2"/>
    </row>
    <row r="239" spans="1:3" ht="12.75">
      <c r="A239" s="1">
        <v>42644</v>
      </c>
      <c r="B239" s="2">
        <v>198940</v>
      </c>
      <c r="C239" s="2"/>
    </row>
    <row r="240" spans="1:3" ht="12.75">
      <c r="A240" s="1">
        <v>42675</v>
      </c>
      <c r="B240" s="2">
        <v>203554</v>
      </c>
      <c r="C240" s="2"/>
    </row>
    <row r="241" spans="1:3" ht="12.75">
      <c r="A241" s="1">
        <v>42705</v>
      </c>
      <c r="B241" s="2">
        <v>205914</v>
      </c>
      <c r="C241" s="2"/>
    </row>
    <row r="242" spans="1:3" ht="12.75">
      <c r="A242" s="1">
        <v>42736</v>
      </c>
      <c r="B242" s="2">
        <v>212078</v>
      </c>
      <c r="C242" s="2"/>
    </row>
    <row r="243" spans="1:3" ht="12.75">
      <c r="A243" s="1">
        <v>42767</v>
      </c>
      <c r="B243" s="2">
        <v>211924</v>
      </c>
      <c r="C243" s="2"/>
    </row>
    <row r="244" spans="1:3" ht="12.75">
      <c r="A244" s="1">
        <v>42795</v>
      </c>
      <c r="B244" s="2">
        <v>210056</v>
      </c>
      <c r="C244" s="2"/>
    </row>
    <row r="245" spans="1:3" ht="12.75">
      <c r="A245" s="1">
        <v>42826</v>
      </c>
      <c r="B245" s="2">
        <v>204629</v>
      </c>
      <c r="C245" s="2"/>
    </row>
    <row r="246" spans="1:3" ht="12.75">
      <c r="A246" s="1">
        <v>42856</v>
      </c>
      <c r="B246" s="2">
        <v>199638</v>
      </c>
      <c r="C246" s="2"/>
    </row>
    <row r="247" spans="1:3" ht="12.75">
      <c r="A247" s="1">
        <v>42887</v>
      </c>
      <c r="B247" s="2">
        <v>189665</v>
      </c>
      <c r="C247" s="2"/>
    </row>
    <row r="248" spans="1:3" ht="12.75">
      <c r="A248" s="1">
        <v>42917</v>
      </c>
      <c r="B248" s="2">
        <v>181871</v>
      </c>
      <c r="C248" s="2"/>
    </row>
    <row r="249" spans="1:3" ht="12.75">
      <c r="A249" s="1">
        <v>42948</v>
      </c>
      <c r="B249" s="2">
        <v>181125</v>
      </c>
      <c r="C249" s="2"/>
    </row>
    <row r="250" spans="1:3" ht="12.75">
      <c r="A250" s="1">
        <v>42979</v>
      </c>
      <c r="B250" s="2">
        <v>184057</v>
      </c>
      <c r="C250" s="2"/>
    </row>
    <row r="251" spans="1:3" ht="12.75">
      <c r="A251" s="1">
        <v>43009</v>
      </c>
      <c r="B251" s="2">
        <v>185903</v>
      </c>
      <c r="C251" s="2"/>
    </row>
    <row r="252" spans="1:3" ht="12.75">
      <c r="A252" s="1">
        <v>43040</v>
      </c>
      <c r="B252" s="2">
        <v>187175</v>
      </c>
      <c r="C252" s="2"/>
    </row>
    <row r="253" spans="1:3" ht="12.75">
      <c r="A253" s="1">
        <v>43070</v>
      </c>
      <c r="B253" s="2">
        <v>185013</v>
      </c>
      <c r="C253" s="2"/>
    </row>
    <row r="254" spans="1:3" ht="12.75">
      <c r="A254" s="1">
        <v>43101</v>
      </c>
      <c r="B254" s="2">
        <v>189886</v>
      </c>
      <c r="C254" s="2"/>
    </row>
    <row r="255" spans="1:3" ht="12.75">
      <c r="A255" s="1">
        <v>43132</v>
      </c>
      <c r="B255" s="2">
        <v>188207</v>
      </c>
      <c r="C255" s="2"/>
    </row>
    <row r="256" spans="1:3" ht="12.75">
      <c r="A256" s="1">
        <v>43160</v>
      </c>
      <c r="B256" s="2">
        <v>185103</v>
      </c>
      <c r="C256" s="2"/>
    </row>
    <row r="257" spans="1:3" ht="12.75">
      <c r="A257" s="1">
        <v>43191</v>
      </c>
      <c r="B257" s="2">
        <v>182291</v>
      </c>
      <c r="C257" s="2"/>
    </row>
    <row r="258" spans="1:3" ht="12.75">
      <c r="A258" s="1">
        <v>43221</v>
      </c>
      <c r="B258" s="2">
        <v>176696</v>
      </c>
      <c r="C258" s="2"/>
    </row>
    <row r="259" spans="1:3" ht="12.75">
      <c r="A259" s="1">
        <v>43252</v>
      </c>
      <c r="B259" s="2">
        <v>170065</v>
      </c>
      <c r="C259" s="2"/>
    </row>
    <row r="260" spans="1:3" ht="12.75">
      <c r="A260" s="1">
        <v>43282</v>
      </c>
      <c r="B260" s="2">
        <v>163412</v>
      </c>
      <c r="C260" s="2"/>
    </row>
    <row r="261" spans="1:3" ht="12.75">
      <c r="A261" s="1">
        <v>43313</v>
      </c>
      <c r="B261" s="2">
        <v>164424</v>
      </c>
      <c r="C261" s="2"/>
    </row>
    <row r="262" spans="1:3" ht="12.75">
      <c r="A262" s="1">
        <v>43344</v>
      </c>
      <c r="B262" s="2">
        <v>166320</v>
      </c>
      <c r="C262" s="2"/>
    </row>
    <row r="263" spans="1:3" ht="12.75">
      <c r="A263" s="1">
        <v>43374</v>
      </c>
      <c r="B263" s="2">
        <v>169744</v>
      </c>
      <c r="C263" s="2"/>
    </row>
    <row r="264" spans="1:3" ht="12.75">
      <c r="A264" s="1">
        <v>43405</v>
      </c>
      <c r="B264" s="2">
        <v>170369</v>
      </c>
      <c r="C264" s="2"/>
    </row>
    <row r="265" spans="1:3" ht="12.75">
      <c r="A265" s="1">
        <v>43435</v>
      </c>
      <c r="B265" s="2">
        <v>169295</v>
      </c>
      <c r="C265" s="2"/>
    </row>
    <row r="266" spans="1:3" ht="12.75">
      <c r="A266" s="1">
        <v>43466</v>
      </c>
      <c r="B266" s="2">
        <v>174800</v>
      </c>
      <c r="C266" s="2"/>
    </row>
    <row r="267" spans="1:3" ht="12.75">
      <c r="A267" s="1">
        <v>43497</v>
      </c>
      <c r="B267" s="2">
        <v>173709</v>
      </c>
      <c r="C267" s="2"/>
    </row>
    <row r="268" spans="1:3" ht="12.75">
      <c r="A268" s="1">
        <v>43525</v>
      </c>
      <c r="B268" s="2">
        <v>170841</v>
      </c>
      <c r="C268" s="2"/>
    </row>
    <row r="269" spans="1:3" ht="12.75">
      <c r="A269" s="1">
        <v>43556</v>
      </c>
      <c r="B269" s="2">
        <v>166226</v>
      </c>
      <c r="C269" s="2"/>
    </row>
    <row r="270" spans="1:3" ht="12.75">
      <c r="A270" s="1">
        <v>43586</v>
      </c>
      <c r="B270" s="2">
        <v>160805</v>
      </c>
      <c r="C270" s="2"/>
    </row>
    <row r="271" spans="1:3" ht="12.75">
      <c r="A271" s="1">
        <v>43617</v>
      </c>
      <c r="B271" s="2">
        <v>155249</v>
      </c>
      <c r="C271" s="2"/>
    </row>
    <row r="272" spans="1:3" ht="12.75">
      <c r="A272" s="1">
        <v>43647</v>
      </c>
      <c r="B272" s="2">
        <v>150921</v>
      </c>
      <c r="C272" s="2"/>
    </row>
    <row r="273" spans="1:3" ht="12.75">
      <c r="A273" s="1">
        <v>43678</v>
      </c>
      <c r="B273" s="2">
        <v>153820</v>
      </c>
      <c r="C273" s="2"/>
    </row>
    <row r="274" spans="1:3" ht="12.75">
      <c r="A274" s="1">
        <v>43709</v>
      </c>
      <c r="B274" s="2">
        <v>156984</v>
      </c>
      <c r="C274" s="2"/>
    </row>
    <row r="275" spans="1:3" ht="12.75">
      <c r="A275" s="1">
        <v>43739</v>
      </c>
      <c r="B275" s="2">
        <v>164307</v>
      </c>
      <c r="C275" s="2"/>
    </row>
    <row r="276" spans="1:3" ht="12.75">
      <c r="A276" s="1">
        <v>43770</v>
      </c>
      <c r="B276" s="2">
        <v>165659</v>
      </c>
      <c r="C276" s="2"/>
    </row>
    <row r="277" spans="1:3" ht="12.75">
      <c r="A277" s="1">
        <v>43800</v>
      </c>
      <c r="B277" s="2">
        <v>165308</v>
      </c>
      <c r="C277" s="2"/>
    </row>
    <row r="278" spans="1:3" ht="12.75">
      <c r="A278" s="1">
        <v>43831</v>
      </c>
      <c r="B278" s="2">
        <v>167755</v>
      </c>
      <c r="C278" s="2"/>
    </row>
    <row r="279" spans="1:3" ht="12.75">
      <c r="A279" s="1">
        <v>43862</v>
      </c>
      <c r="B279" s="2">
        <v>166229</v>
      </c>
      <c r="C279" s="2"/>
    </row>
    <row r="280" spans="1:3" ht="12.75">
      <c r="A280" s="1">
        <v>43891</v>
      </c>
      <c r="B280" s="2">
        <v>174481</v>
      </c>
      <c r="C280" s="2"/>
    </row>
    <row r="281" spans="1:3" ht="12.75">
      <c r="A281" s="1">
        <v>43922</v>
      </c>
      <c r="B281" s="2">
        <v>191629</v>
      </c>
      <c r="C281" s="2"/>
    </row>
    <row r="282" spans="1:3" ht="12.75">
      <c r="A282" s="1">
        <v>43952</v>
      </c>
      <c r="B282" s="2">
        <v>191082</v>
      </c>
      <c r="C282" s="2"/>
    </row>
    <row r="283" spans="1:3" ht="12.75">
      <c r="A283" s="1">
        <v>43983</v>
      </c>
      <c r="B283" s="2">
        <v>184654</v>
      </c>
      <c r="C283" s="2"/>
    </row>
    <row r="284" spans="1:3" ht="12.75">
      <c r="A284" s="1">
        <v>44013</v>
      </c>
      <c r="B284" s="2">
        <v>175311</v>
      </c>
      <c r="C284" s="2"/>
    </row>
    <row r="285" spans="1:3" ht="12.75">
      <c r="A285" s="1">
        <v>44044</v>
      </c>
      <c r="B285" s="2">
        <v>176951</v>
      </c>
      <c r="C285" s="2"/>
    </row>
    <row r="286" spans="1:3" ht="12.75">
      <c r="A286" s="1">
        <v>44075</v>
      </c>
      <c r="B286" s="2">
        <v>176574</v>
      </c>
      <c r="C286" s="2"/>
    </row>
    <row r="287" spans="1:3" ht="12.75">
      <c r="A287" s="1">
        <v>44105</v>
      </c>
      <c r="B287" s="2">
        <v>181307</v>
      </c>
      <c r="C287" s="2"/>
    </row>
    <row r="288" spans="1:3" ht="12.75">
      <c r="A288" s="1">
        <v>44136</v>
      </c>
      <c r="B288" s="2">
        <v>187472</v>
      </c>
      <c r="C288" s="2"/>
    </row>
    <row r="289" spans="1:3" ht="12.75">
      <c r="A289" s="1">
        <v>44166</v>
      </c>
      <c r="B289" s="2">
        <v>189587</v>
      </c>
      <c r="C289" s="2"/>
    </row>
    <row r="290" ht="12.75">
      <c r="B290" s="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0"/>
  <sheetViews>
    <sheetView zoomScalePageLayoutView="0" workbookViewId="0" topLeftCell="A1">
      <selection activeCell="G25" sqref="G25"/>
    </sheetView>
  </sheetViews>
  <sheetFormatPr defaultColWidth="11.421875" defaultRowHeight="12.75"/>
  <cols>
    <col min="4" max="4" width="15.57421875" style="0" customWidth="1"/>
    <col min="5" max="5" width="19.28125" style="3" customWidth="1"/>
    <col min="6" max="6" width="17.140625" style="3" customWidth="1"/>
  </cols>
  <sheetData>
    <row r="1" spans="1:7" ht="12.75">
      <c r="A1" t="s">
        <v>13</v>
      </c>
      <c r="B1" t="s">
        <v>12</v>
      </c>
      <c r="C1" t="s">
        <v>78</v>
      </c>
      <c r="D1" t="s">
        <v>47</v>
      </c>
      <c r="E1" s="3" t="s">
        <v>54</v>
      </c>
      <c r="F1" s="3" t="s">
        <v>55</v>
      </c>
      <c r="G1" t="s">
        <v>79</v>
      </c>
    </row>
    <row r="2" spans="1:6" ht="12.75">
      <c r="A2" s="1">
        <v>35431</v>
      </c>
      <c r="B2" s="2">
        <v>179783</v>
      </c>
      <c r="C2">
        <v>1</v>
      </c>
      <c r="D2">
        <v>1997</v>
      </c>
      <c r="E2" s="2">
        <v>2109729</v>
      </c>
      <c r="F2" s="3">
        <f aca="true" t="shared" si="0" ref="F2:F25">E2/12</f>
        <v>175810.75</v>
      </c>
    </row>
    <row r="3" spans="1:7" ht="12.75">
      <c r="A3" s="1">
        <v>35462</v>
      </c>
      <c r="B3" s="2">
        <v>179666</v>
      </c>
      <c r="C3">
        <v>2</v>
      </c>
      <c r="D3">
        <v>1998</v>
      </c>
      <c r="E3" s="2">
        <v>2033462</v>
      </c>
      <c r="F3" s="3">
        <f t="shared" si="0"/>
        <v>169455.16666666666</v>
      </c>
      <c r="G3">
        <f>SUM(F2:F4)/3</f>
        <v>167269.1111111111</v>
      </c>
    </row>
    <row r="4" spans="1:7" ht="12.75">
      <c r="A4" s="1">
        <v>35490</v>
      </c>
      <c r="B4" s="2">
        <v>177642</v>
      </c>
      <c r="C4">
        <v>3</v>
      </c>
      <c r="D4">
        <v>1999</v>
      </c>
      <c r="E4" s="2">
        <v>1878497</v>
      </c>
      <c r="F4" s="3">
        <f t="shared" si="0"/>
        <v>156541.41666666666</v>
      </c>
      <c r="G4">
        <f aca="true" t="shared" si="1" ref="G4:G24">SUM(F3:F5)/3</f>
        <v>155024.83333333334</v>
      </c>
    </row>
    <row r="5" spans="1:7" ht="12.75">
      <c r="A5" s="1">
        <v>35521</v>
      </c>
      <c r="B5" s="2">
        <v>174255</v>
      </c>
      <c r="C5">
        <v>4</v>
      </c>
      <c r="D5">
        <v>2000</v>
      </c>
      <c r="E5" s="2">
        <v>1668935</v>
      </c>
      <c r="F5" s="3">
        <f t="shared" si="0"/>
        <v>139077.91666666666</v>
      </c>
      <c r="G5">
        <f t="shared" si="1"/>
        <v>143651.33333333334</v>
      </c>
    </row>
    <row r="6" spans="1:7" ht="12.75">
      <c r="A6" s="1">
        <v>35551</v>
      </c>
      <c r="B6" s="2">
        <v>171284</v>
      </c>
      <c r="C6">
        <v>5</v>
      </c>
      <c r="D6">
        <v>2001</v>
      </c>
      <c r="E6" s="2">
        <v>1624016</v>
      </c>
      <c r="F6" s="3">
        <f t="shared" si="0"/>
        <v>135334.66666666666</v>
      </c>
      <c r="G6">
        <f t="shared" si="1"/>
        <v>135483.55555555553</v>
      </c>
    </row>
    <row r="7" spans="1:7" ht="12.75">
      <c r="A7" s="1">
        <v>35582</v>
      </c>
      <c r="B7" s="2">
        <v>167921</v>
      </c>
      <c r="C7">
        <v>6</v>
      </c>
      <c r="D7">
        <v>2002</v>
      </c>
      <c r="E7" s="2">
        <v>1584457</v>
      </c>
      <c r="F7" s="3">
        <f t="shared" si="0"/>
        <v>132038.08333333334</v>
      </c>
      <c r="G7">
        <f t="shared" si="1"/>
        <v>135943.13888888888</v>
      </c>
    </row>
    <row r="8" spans="1:7" ht="12.75">
      <c r="A8" s="1">
        <v>35612</v>
      </c>
      <c r="B8" s="2">
        <v>159532</v>
      </c>
      <c r="C8">
        <v>7</v>
      </c>
      <c r="D8">
        <v>2003</v>
      </c>
      <c r="E8" s="2">
        <v>1685480</v>
      </c>
      <c r="F8" s="3">
        <f t="shared" si="0"/>
        <v>140456.66666666666</v>
      </c>
      <c r="G8">
        <f t="shared" si="1"/>
        <v>139491.38888888888</v>
      </c>
    </row>
    <row r="9" spans="1:7" ht="12.75">
      <c r="A9" s="1">
        <v>35643</v>
      </c>
      <c r="B9" s="2">
        <v>156178</v>
      </c>
      <c r="C9">
        <v>8</v>
      </c>
      <c r="D9">
        <v>2004</v>
      </c>
      <c r="E9" s="2">
        <v>1751753</v>
      </c>
      <c r="F9" s="3">
        <f t="shared" si="0"/>
        <v>145979.41666666666</v>
      </c>
      <c r="G9">
        <f t="shared" si="1"/>
        <v>144619.77777777778</v>
      </c>
    </row>
    <row r="10" spans="1:7" ht="12.75">
      <c r="A10" s="1">
        <v>35674</v>
      </c>
      <c r="B10" s="2">
        <v>160683</v>
      </c>
      <c r="C10">
        <v>9</v>
      </c>
      <c r="D10">
        <v>2005</v>
      </c>
      <c r="E10" s="2">
        <v>1769079</v>
      </c>
      <c r="F10" s="3">
        <f t="shared" si="0"/>
        <v>147423.25</v>
      </c>
      <c r="G10">
        <f t="shared" si="1"/>
        <v>151707.47222222222</v>
      </c>
    </row>
    <row r="11" spans="1:7" ht="12.75">
      <c r="A11" s="1">
        <v>35704</v>
      </c>
      <c r="B11" s="2">
        <v>166928</v>
      </c>
      <c r="C11">
        <v>10</v>
      </c>
      <c r="D11">
        <v>2006</v>
      </c>
      <c r="E11" s="2">
        <v>1940637</v>
      </c>
      <c r="F11" s="3">
        <f t="shared" si="0"/>
        <v>161719.75</v>
      </c>
      <c r="G11">
        <f t="shared" si="1"/>
        <v>156806.19444444447</v>
      </c>
    </row>
    <row r="12" spans="1:7" ht="12.75">
      <c r="A12" s="1">
        <v>35735</v>
      </c>
      <c r="B12" s="2">
        <v>168823</v>
      </c>
      <c r="C12">
        <v>11</v>
      </c>
      <c r="D12">
        <v>2007</v>
      </c>
      <c r="E12" s="2">
        <v>1935307</v>
      </c>
      <c r="F12" s="3">
        <f t="shared" si="0"/>
        <v>161275.58333333334</v>
      </c>
      <c r="G12">
        <f t="shared" si="1"/>
        <v>157847.19444444447</v>
      </c>
    </row>
    <row r="13" spans="1:7" ht="12.75">
      <c r="A13" s="1">
        <v>35765</v>
      </c>
      <c r="B13" s="2">
        <v>170767</v>
      </c>
      <c r="C13">
        <v>12</v>
      </c>
      <c r="D13">
        <v>2008</v>
      </c>
      <c r="E13" s="2">
        <v>1806555</v>
      </c>
      <c r="F13" s="3">
        <f t="shared" si="0"/>
        <v>150546.25</v>
      </c>
      <c r="G13">
        <f t="shared" si="1"/>
        <v>158111.19444444447</v>
      </c>
    </row>
    <row r="14" spans="1:7" ht="12.75">
      <c r="A14" s="1">
        <v>35796</v>
      </c>
      <c r="B14" s="2">
        <v>172838</v>
      </c>
      <c r="C14">
        <v>13</v>
      </c>
      <c r="D14">
        <v>2009</v>
      </c>
      <c r="E14" s="2">
        <v>1950141</v>
      </c>
      <c r="F14" s="3">
        <f t="shared" si="0"/>
        <v>162511.75</v>
      </c>
      <c r="G14">
        <f t="shared" si="1"/>
        <v>173101.13888888888</v>
      </c>
    </row>
    <row r="15" spans="1:7" ht="12.75">
      <c r="A15" s="1">
        <v>35827</v>
      </c>
      <c r="B15" s="2">
        <v>168861</v>
      </c>
      <c r="C15">
        <v>14</v>
      </c>
      <c r="D15">
        <v>2010</v>
      </c>
      <c r="E15" s="2">
        <v>2474945</v>
      </c>
      <c r="F15" s="3">
        <f t="shared" si="0"/>
        <v>206245.41666666666</v>
      </c>
      <c r="G15">
        <f t="shared" si="1"/>
        <v>198331.27777777775</v>
      </c>
    </row>
    <row r="16" spans="1:7" ht="12.75">
      <c r="A16" s="1">
        <v>35855</v>
      </c>
      <c r="B16" s="2">
        <v>166552</v>
      </c>
      <c r="C16">
        <v>15</v>
      </c>
      <c r="D16">
        <v>2011</v>
      </c>
      <c r="E16" s="2">
        <v>2714840</v>
      </c>
      <c r="F16" s="3">
        <f t="shared" si="0"/>
        <v>226236.66666666666</v>
      </c>
      <c r="G16">
        <f t="shared" si="1"/>
        <v>224601.83333333334</v>
      </c>
    </row>
    <row r="17" spans="1:7" ht="12.75">
      <c r="A17" s="1">
        <v>35886</v>
      </c>
      <c r="B17" s="2">
        <v>165411</v>
      </c>
      <c r="C17">
        <v>16</v>
      </c>
      <c r="D17">
        <v>2012</v>
      </c>
      <c r="E17" s="2">
        <v>2895881</v>
      </c>
      <c r="F17" s="3">
        <f t="shared" si="0"/>
        <v>241323.41666666666</v>
      </c>
      <c r="G17">
        <f t="shared" si="1"/>
        <v>246025.08333333334</v>
      </c>
    </row>
    <row r="18" spans="1:7" ht="12.75">
      <c r="A18" s="1">
        <v>35916</v>
      </c>
      <c r="B18" s="2">
        <v>160515</v>
      </c>
      <c r="C18">
        <v>17</v>
      </c>
      <c r="D18">
        <v>2013</v>
      </c>
      <c r="E18" s="2">
        <v>3246182</v>
      </c>
      <c r="F18" s="3">
        <f t="shared" si="0"/>
        <v>270515.1666666667</v>
      </c>
      <c r="G18">
        <f>SUM(F17:F19)/3</f>
        <v>262615.0833333333</v>
      </c>
    </row>
    <row r="19" spans="1:7" ht="12.75">
      <c r="A19" s="1">
        <v>35947</v>
      </c>
      <c r="B19" s="2">
        <v>156153</v>
      </c>
      <c r="C19">
        <v>18</v>
      </c>
      <c r="D19">
        <v>2014</v>
      </c>
      <c r="E19" s="2">
        <v>3312080</v>
      </c>
      <c r="F19" s="3">
        <f t="shared" si="0"/>
        <v>276006.6666666667</v>
      </c>
      <c r="G19">
        <f t="shared" si="1"/>
        <v>267827.38888888893</v>
      </c>
    </row>
    <row r="20" spans="1:7" ht="12.75">
      <c r="A20" s="1">
        <v>35977</v>
      </c>
      <c r="B20" s="2">
        <v>147210</v>
      </c>
      <c r="C20">
        <v>19</v>
      </c>
      <c r="D20">
        <v>2015</v>
      </c>
      <c r="E20" s="2">
        <v>3083524</v>
      </c>
      <c r="F20" s="3">
        <f t="shared" si="0"/>
        <v>256960.33333333334</v>
      </c>
      <c r="G20">
        <f t="shared" si="1"/>
        <v>255472.05555555553</v>
      </c>
    </row>
    <row r="21" spans="1:7" ht="12.75">
      <c r="A21" s="1">
        <v>36008</v>
      </c>
      <c r="B21" s="2">
        <v>143919</v>
      </c>
      <c r="C21">
        <v>20</v>
      </c>
      <c r="D21">
        <v>2016</v>
      </c>
      <c r="E21" s="2">
        <v>2801390</v>
      </c>
      <c r="F21" s="3">
        <f t="shared" si="0"/>
        <v>233449.16666666666</v>
      </c>
      <c r="G21">
        <f t="shared" si="1"/>
        <v>234322.47222222222</v>
      </c>
    </row>
    <row r="22" spans="1:7" ht="12.75">
      <c r="A22" s="1">
        <v>36039</v>
      </c>
      <c r="B22" s="2">
        <v>144945</v>
      </c>
      <c r="C22">
        <v>21</v>
      </c>
      <c r="D22">
        <v>2017</v>
      </c>
      <c r="E22" s="2">
        <v>2550695</v>
      </c>
      <c r="F22" s="3">
        <f t="shared" si="0"/>
        <v>212557.91666666666</v>
      </c>
      <c r="G22">
        <f t="shared" si="1"/>
        <v>213478.30555555553</v>
      </c>
    </row>
    <row r="23" spans="1:7" ht="12.75">
      <c r="A23" s="1">
        <v>36069</v>
      </c>
      <c r="B23" s="2">
        <v>149014</v>
      </c>
      <c r="C23">
        <v>22</v>
      </c>
      <c r="D23">
        <v>2018</v>
      </c>
      <c r="E23" s="2">
        <v>2333134</v>
      </c>
      <c r="F23" s="3">
        <f t="shared" si="0"/>
        <v>194427.83333333334</v>
      </c>
      <c r="G23">
        <f t="shared" si="1"/>
        <v>193878.91666666666</v>
      </c>
    </row>
    <row r="24" spans="1:7" ht="12.75">
      <c r="A24" s="1">
        <v>36100</v>
      </c>
      <c r="B24" s="2">
        <v>150298</v>
      </c>
      <c r="C24">
        <v>23</v>
      </c>
      <c r="D24">
        <v>2019</v>
      </c>
      <c r="E24" s="2">
        <v>2095812</v>
      </c>
      <c r="F24" s="3">
        <f t="shared" si="0"/>
        <v>174651</v>
      </c>
      <c r="G24">
        <f t="shared" si="1"/>
        <v>183110.5</v>
      </c>
    </row>
    <row r="25" spans="1:6" ht="12.75">
      <c r="A25" s="1">
        <v>36130</v>
      </c>
      <c r="B25" s="2">
        <v>152781</v>
      </c>
      <c r="C25">
        <v>24</v>
      </c>
      <c r="D25">
        <v>2019</v>
      </c>
      <c r="E25" s="2">
        <v>2163032</v>
      </c>
      <c r="F25" s="3">
        <f t="shared" si="0"/>
        <v>180252.66666666666</v>
      </c>
    </row>
    <row r="26" spans="1:6" ht="12.75">
      <c r="A26" s="1">
        <v>36161</v>
      </c>
      <c r="B26" s="2">
        <v>154215</v>
      </c>
      <c r="E26" s="43"/>
      <c r="F26" s="46"/>
    </row>
    <row r="27" spans="1:6" ht="12.75">
      <c r="A27" s="1">
        <v>36192</v>
      </c>
      <c r="B27" s="2">
        <v>151129</v>
      </c>
      <c r="E27" s="22"/>
      <c r="F27" s="43"/>
    </row>
    <row r="28" spans="1:6" ht="12.75">
      <c r="A28" s="1">
        <v>36220</v>
      </c>
      <c r="B28" s="2">
        <v>151158</v>
      </c>
      <c r="C28" s="2"/>
      <c r="E28" s="22"/>
      <c r="F28" s="22"/>
    </row>
    <row r="29" spans="1:6" ht="12.75">
      <c r="A29" s="1">
        <v>36251</v>
      </c>
      <c r="B29" s="2">
        <v>146987</v>
      </c>
      <c r="C29" s="2"/>
      <c r="E29" s="22"/>
      <c r="F29" s="22"/>
    </row>
    <row r="30" spans="1:6" ht="12.75">
      <c r="A30" s="1">
        <v>36281</v>
      </c>
      <c r="B30" s="2">
        <v>139078</v>
      </c>
      <c r="C30" s="2"/>
      <c r="E30" s="22"/>
      <c r="F30" s="42"/>
    </row>
    <row r="31" spans="1:6" ht="12.75">
      <c r="A31" s="1">
        <v>36312</v>
      </c>
      <c r="B31" s="2">
        <v>132740</v>
      </c>
      <c r="C31" s="2"/>
      <c r="E31" s="22"/>
      <c r="F31" s="42"/>
    </row>
    <row r="32" spans="1:6" ht="12.75">
      <c r="A32" s="1">
        <v>36342</v>
      </c>
      <c r="B32" s="2">
        <v>126415</v>
      </c>
      <c r="C32" s="41"/>
      <c r="E32" s="22"/>
      <c r="F32" s="42"/>
    </row>
    <row r="33" spans="1:6" ht="12.75">
      <c r="A33" s="1">
        <v>36373</v>
      </c>
      <c r="B33" s="2">
        <v>126037</v>
      </c>
      <c r="C33" s="41"/>
      <c r="E33" s="22"/>
      <c r="F33" s="42"/>
    </row>
    <row r="34" spans="1:6" ht="12.75">
      <c r="A34" s="1">
        <v>36404</v>
      </c>
      <c r="B34" s="2">
        <v>128232</v>
      </c>
      <c r="C34" s="41"/>
      <c r="D34" s="11"/>
      <c r="E34" s="22"/>
      <c r="F34" s="42"/>
    </row>
    <row r="35" spans="1:6" ht="12.75">
      <c r="A35" s="1">
        <v>36434</v>
      </c>
      <c r="B35" s="2">
        <v>132859</v>
      </c>
      <c r="C35" s="41"/>
      <c r="D35" s="23"/>
      <c r="E35" s="22"/>
      <c r="F35" s="42"/>
    </row>
    <row r="36" spans="1:7" ht="12.75">
      <c r="A36" s="1">
        <v>36465</v>
      </c>
      <c r="B36" s="2">
        <v>137703</v>
      </c>
      <c r="C36" s="41"/>
      <c r="D36" s="5"/>
      <c r="E36" s="22"/>
      <c r="F36" s="22"/>
      <c r="G36" s="11"/>
    </row>
    <row r="37" spans="1:7" ht="12.75">
      <c r="A37" s="1">
        <v>36495</v>
      </c>
      <c r="B37" s="2">
        <v>142382</v>
      </c>
      <c r="C37" s="41"/>
      <c r="D37" s="5"/>
      <c r="E37" s="11"/>
      <c r="F37" s="11"/>
      <c r="G37" s="11"/>
    </row>
    <row r="38" spans="1:7" ht="12.75">
      <c r="A38" s="1">
        <v>36526</v>
      </c>
      <c r="B38" s="2">
        <v>146287</v>
      </c>
      <c r="C38" s="41"/>
      <c r="D38" s="5"/>
      <c r="E38" s="11"/>
      <c r="F38" s="11"/>
      <c r="G38" s="11"/>
    </row>
    <row r="39" spans="1:7" ht="12.75">
      <c r="A39" s="1">
        <v>36557</v>
      </c>
      <c r="B39" s="2">
        <v>146608</v>
      </c>
      <c r="C39" s="41"/>
      <c r="D39" s="5"/>
      <c r="E39" s="11"/>
      <c r="F39" s="11"/>
      <c r="G39" s="11"/>
    </row>
    <row r="40" spans="1:7" ht="12.75">
      <c r="A40" s="1">
        <v>36586</v>
      </c>
      <c r="B40" s="2">
        <v>143259</v>
      </c>
      <c r="C40" s="41"/>
      <c r="D40" s="5"/>
      <c r="E40" s="11"/>
      <c r="F40" s="11"/>
      <c r="G40" s="11"/>
    </row>
    <row r="41" spans="1:7" ht="12.75">
      <c r="A41" s="1">
        <v>36617</v>
      </c>
      <c r="B41" s="2">
        <v>138426</v>
      </c>
      <c r="C41" s="41"/>
      <c r="D41" s="5"/>
      <c r="E41" s="11"/>
      <c r="F41" s="11"/>
      <c r="G41" s="11"/>
    </row>
    <row r="42" spans="1:7" ht="12.75">
      <c r="A42" s="1">
        <v>36647</v>
      </c>
      <c r="B42" s="2">
        <v>133374</v>
      </c>
      <c r="C42" s="41"/>
      <c r="D42" s="11"/>
      <c r="E42" s="22"/>
      <c r="F42" s="22"/>
      <c r="G42" s="11"/>
    </row>
    <row r="43" spans="1:7" ht="12.75">
      <c r="A43" s="1">
        <v>36678</v>
      </c>
      <c r="B43" s="2">
        <v>129106</v>
      </c>
      <c r="C43" s="41"/>
      <c r="D43" s="60"/>
      <c r="E43" s="12"/>
      <c r="F43" s="12"/>
      <c r="G43" s="11"/>
    </row>
    <row r="44" spans="1:7" ht="12.75">
      <c r="A44" s="1">
        <v>36708</v>
      </c>
      <c r="B44" s="2">
        <v>124849</v>
      </c>
      <c r="C44" s="41"/>
      <c r="D44" s="60"/>
      <c r="E44" s="12"/>
      <c r="F44" s="12"/>
      <c r="G44" s="11"/>
    </row>
    <row r="45" spans="1:7" ht="12.75">
      <c r="A45" s="1">
        <v>36739</v>
      </c>
      <c r="B45" s="2">
        <v>124385</v>
      </c>
      <c r="C45" s="41"/>
      <c r="D45" s="60"/>
      <c r="E45" s="12"/>
      <c r="F45" s="12"/>
      <c r="G45" s="11"/>
    </row>
    <row r="46" spans="1:7" ht="12.75">
      <c r="A46" s="1">
        <v>36770</v>
      </c>
      <c r="B46" s="2">
        <v>126119</v>
      </c>
      <c r="C46" s="41"/>
      <c r="D46" s="11"/>
      <c r="E46" s="22"/>
      <c r="F46" s="22"/>
      <c r="G46" s="11"/>
    </row>
    <row r="47" spans="1:7" ht="12.75">
      <c r="A47" s="1">
        <v>36800</v>
      </c>
      <c r="B47" s="2">
        <v>132554</v>
      </c>
      <c r="C47" s="41"/>
      <c r="D47" s="5"/>
      <c r="E47" s="11"/>
      <c r="F47" s="11"/>
      <c r="G47" s="11"/>
    </row>
    <row r="48" spans="1:7" ht="12.75">
      <c r="A48" s="1">
        <v>36831</v>
      </c>
      <c r="B48" s="2">
        <v>136833</v>
      </c>
      <c r="C48" s="41"/>
      <c r="D48" s="5"/>
      <c r="E48" s="11"/>
      <c r="F48" s="11"/>
      <c r="G48" s="11"/>
    </row>
    <row r="49" spans="1:7" ht="12.75">
      <c r="A49" s="1">
        <v>36861</v>
      </c>
      <c r="B49" s="2">
        <v>142216</v>
      </c>
      <c r="C49" s="41"/>
      <c r="D49" s="5"/>
      <c r="E49" s="5"/>
      <c r="F49" s="5"/>
      <c r="G49" s="11"/>
    </row>
    <row r="50" spans="1:7" ht="12.75">
      <c r="A50" s="1">
        <v>36892</v>
      </c>
      <c r="B50" s="2">
        <v>144872</v>
      </c>
      <c r="C50" s="41"/>
      <c r="D50" s="5"/>
      <c r="E50" s="5"/>
      <c r="F50" s="5"/>
      <c r="G50" s="11"/>
    </row>
    <row r="51" spans="1:7" ht="12.75">
      <c r="A51" s="1">
        <v>36923</v>
      </c>
      <c r="B51" s="2">
        <v>142885</v>
      </c>
      <c r="C51" s="41"/>
      <c r="D51" s="5"/>
      <c r="E51" s="5"/>
      <c r="F51" s="5"/>
      <c r="G51" s="11"/>
    </row>
    <row r="52" spans="1:7" ht="12.75">
      <c r="A52" s="1">
        <v>36951</v>
      </c>
      <c r="B52" s="2">
        <v>139436</v>
      </c>
      <c r="C52" s="41"/>
      <c r="D52" s="11"/>
      <c r="E52" s="22"/>
      <c r="F52" s="22"/>
      <c r="G52" s="11"/>
    </row>
    <row r="53" spans="1:7" ht="12.75">
      <c r="A53" s="1">
        <v>36982</v>
      </c>
      <c r="B53" s="2">
        <v>135652</v>
      </c>
      <c r="C53" s="41"/>
      <c r="D53" s="11"/>
      <c r="E53" s="22"/>
      <c r="F53" s="22"/>
      <c r="G53" s="11"/>
    </row>
    <row r="54" spans="1:7" ht="12.75">
      <c r="A54" s="1">
        <v>37012</v>
      </c>
      <c r="B54" s="2">
        <v>130251</v>
      </c>
      <c r="C54" s="41"/>
      <c r="D54" s="11"/>
      <c r="E54" s="22"/>
      <c r="F54" s="22"/>
      <c r="G54" s="11"/>
    </row>
    <row r="55" spans="1:7" ht="12.75">
      <c r="A55" s="1">
        <v>37043</v>
      </c>
      <c r="B55" s="2">
        <v>126190</v>
      </c>
      <c r="C55" s="41"/>
      <c r="D55" s="11"/>
      <c r="E55" s="22"/>
      <c r="F55" s="22"/>
      <c r="G55" s="11"/>
    </row>
    <row r="56" spans="1:7" ht="12.75">
      <c r="A56" s="1">
        <v>37073</v>
      </c>
      <c r="B56" s="2">
        <v>120169</v>
      </c>
      <c r="C56" s="41"/>
      <c r="D56" s="11"/>
      <c r="E56" s="22"/>
      <c r="F56" s="22"/>
      <c r="G56" s="11"/>
    </row>
    <row r="57" spans="1:7" ht="12.75">
      <c r="A57" s="1">
        <v>37104</v>
      </c>
      <c r="B57" s="2">
        <v>119811</v>
      </c>
      <c r="C57" s="41"/>
      <c r="D57" s="42"/>
      <c r="E57" s="22"/>
      <c r="F57" s="22"/>
      <c r="G57" s="11"/>
    </row>
    <row r="58" spans="1:7" ht="12.75">
      <c r="A58" s="1">
        <v>37135</v>
      </c>
      <c r="B58" s="2">
        <v>123180</v>
      </c>
      <c r="C58" s="41"/>
      <c r="D58" s="11"/>
      <c r="E58" s="22"/>
      <c r="F58" s="22"/>
      <c r="G58" s="11"/>
    </row>
    <row r="59" spans="1:7" ht="12.75">
      <c r="A59" s="1">
        <v>37165</v>
      </c>
      <c r="B59" s="2">
        <v>129431</v>
      </c>
      <c r="C59" s="41"/>
      <c r="D59" s="11"/>
      <c r="E59" s="22"/>
      <c r="F59" s="22"/>
      <c r="G59" s="11"/>
    </row>
    <row r="60" spans="1:7" ht="12.75">
      <c r="A60" s="1">
        <v>37196</v>
      </c>
      <c r="B60" s="2">
        <v>134226</v>
      </c>
      <c r="C60" s="41"/>
      <c r="D60" s="11"/>
      <c r="E60" s="22"/>
      <c r="F60" s="22"/>
      <c r="G60" s="11"/>
    </row>
    <row r="61" spans="1:7" ht="12.75">
      <c r="A61" s="1">
        <v>37226</v>
      </c>
      <c r="B61" s="2">
        <v>138354</v>
      </c>
      <c r="C61" s="41"/>
      <c r="D61" s="11"/>
      <c r="E61" s="22"/>
      <c r="F61" s="22"/>
      <c r="G61" s="11"/>
    </row>
    <row r="62" spans="1:7" ht="12.75">
      <c r="A62" s="1">
        <v>37257</v>
      </c>
      <c r="B62" s="2">
        <v>144687</v>
      </c>
      <c r="C62" s="41"/>
      <c r="D62" s="11"/>
      <c r="E62" s="22"/>
      <c r="F62" s="22"/>
      <c r="G62" s="11"/>
    </row>
    <row r="63" spans="1:7" ht="12.75">
      <c r="A63" s="1">
        <v>37288</v>
      </c>
      <c r="B63" s="2">
        <v>146262</v>
      </c>
      <c r="C63" s="41"/>
      <c r="D63" s="11"/>
      <c r="E63" s="22"/>
      <c r="F63" s="22"/>
      <c r="G63" s="11"/>
    </row>
    <row r="64" spans="1:7" ht="12.75">
      <c r="A64" s="1">
        <v>37316</v>
      </c>
      <c r="B64" s="2">
        <v>145330</v>
      </c>
      <c r="C64" s="41"/>
      <c r="D64" s="11"/>
      <c r="E64" s="22"/>
      <c r="F64" s="22"/>
      <c r="G64" s="11"/>
    </row>
    <row r="65" spans="1:7" ht="12.75">
      <c r="A65" s="1">
        <v>37347</v>
      </c>
      <c r="B65" s="2">
        <v>140665</v>
      </c>
      <c r="C65" s="41"/>
      <c r="D65" s="11"/>
      <c r="E65" s="22"/>
      <c r="F65" s="22"/>
      <c r="G65" s="11"/>
    </row>
    <row r="66" spans="1:7" ht="12.75">
      <c r="A66" s="1">
        <v>37377</v>
      </c>
      <c r="B66" s="2">
        <v>137461</v>
      </c>
      <c r="C66" s="41"/>
      <c r="D66" s="11"/>
      <c r="E66" s="22"/>
      <c r="F66" s="22"/>
      <c r="G66" s="11"/>
    </row>
    <row r="67" spans="1:7" ht="12.75">
      <c r="A67" s="1">
        <v>37408</v>
      </c>
      <c r="B67" s="2">
        <v>136235</v>
      </c>
      <c r="C67" s="41"/>
      <c r="D67" s="11"/>
      <c r="E67" s="22"/>
      <c r="F67" s="22"/>
      <c r="G67" s="11"/>
    </row>
    <row r="68" spans="1:7" ht="12.75">
      <c r="A68" s="1">
        <v>37438</v>
      </c>
      <c r="B68" s="2">
        <v>130815</v>
      </c>
      <c r="C68" s="41"/>
      <c r="D68" s="11"/>
      <c r="E68" s="22"/>
      <c r="F68" s="22"/>
      <c r="G68" s="11"/>
    </row>
    <row r="69" spans="1:7" ht="12.75">
      <c r="A69" s="1">
        <v>37469</v>
      </c>
      <c r="B69" s="2">
        <v>130326</v>
      </c>
      <c r="C69" s="41"/>
      <c r="D69" s="11"/>
      <c r="E69" s="22"/>
      <c r="F69" s="22"/>
      <c r="G69" s="11"/>
    </row>
    <row r="70" spans="1:7" ht="12.75">
      <c r="A70" s="1">
        <v>37500</v>
      </c>
      <c r="B70" s="2">
        <v>134332</v>
      </c>
      <c r="C70" s="41"/>
      <c r="D70" s="11"/>
      <c r="E70" s="22"/>
      <c r="F70" s="22"/>
      <c r="G70" s="11"/>
    </row>
    <row r="71" spans="1:7" ht="12.75">
      <c r="A71" s="1">
        <v>37530</v>
      </c>
      <c r="B71" s="2">
        <v>141351</v>
      </c>
      <c r="C71" s="41"/>
      <c r="D71" s="11"/>
      <c r="E71" s="22"/>
      <c r="F71" s="22"/>
      <c r="G71" s="11"/>
    </row>
    <row r="72" spans="1:7" ht="12.75">
      <c r="A72" s="1">
        <v>37561</v>
      </c>
      <c r="B72" s="2">
        <v>147001</v>
      </c>
      <c r="C72" s="41"/>
      <c r="D72" s="11"/>
      <c r="E72" s="22"/>
      <c r="F72" s="22"/>
      <c r="G72" s="11"/>
    </row>
    <row r="73" spans="1:7" ht="12.75">
      <c r="A73" s="1">
        <v>37591</v>
      </c>
      <c r="B73" s="2">
        <v>151015</v>
      </c>
      <c r="C73" s="41"/>
      <c r="D73" s="11"/>
      <c r="E73" s="22"/>
      <c r="F73" s="22"/>
      <c r="G73" s="11"/>
    </row>
    <row r="74" spans="1:7" ht="12.75">
      <c r="A74" s="1">
        <v>37622</v>
      </c>
      <c r="B74" s="2">
        <v>155179</v>
      </c>
      <c r="C74" s="41"/>
      <c r="D74" s="11"/>
      <c r="E74" s="22"/>
      <c r="F74" s="22"/>
      <c r="G74" s="11"/>
    </row>
    <row r="75" spans="1:3" ht="12.75">
      <c r="A75" s="1">
        <v>37653</v>
      </c>
      <c r="B75" s="2">
        <v>153999</v>
      </c>
      <c r="C75" s="2"/>
    </row>
    <row r="76" spans="1:3" ht="12.75">
      <c r="A76" s="1">
        <v>37681</v>
      </c>
      <c r="B76" s="2">
        <v>152777</v>
      </c>
      <c r="C76" s="2"/>
    </row>
    <row r="77" spans="1:3" ht="12.75">
      <c r="A77" s="1">
        <v>37712</v>
      </c>
      <c r="B77" s="2">
        <v>146650</v>
      </c>
      <c r="C77" s="2"/>
    </row>
    <row r="78" spans="1:3" ht="12.75">
      <c r="A78" s="1">
        <v>37742</v>
      </c>
      <c r="B78" s="2">
        <v>142197</v>
      </c>
      <c r="C78" s="2"/>
    </row>
    <row r="79" spans="1:3" ht="12.75">
      <c r="A79" s="1">
        <v>37773</v>
      </c>
      <c r="B79" s="2">
        <v>141544</v>
      </c>
      <c r="C79" s="2"/>
    </row>
    <row r="80" spans="1:3" ht="12.75">
      <c r="A80" s="1">
        <v>37803</v>
      </c>
      <c r="B80" s="2">
        <v>135478</v>
      </c>
      <c r="C80" s="2"/>
    </row>
    <row r="81" spans="1:3" ht="12.75">
      <c r="A81" s="1">
        <v>37834</v>
      </c>
      <c r="B81" s="2">
        <v>134214</v>
      </c>
      <c r="C81" s="2"/>
    </row>
    <row r="82" spans="1:3" ht="12.75">
      <c r="A82" s="1">
        <v>37865</v>
      </c>
      <c r="B82" s="2">
        <v>138005</v>
      </c>
      <c r="C82" s="2"/>
    </row>
    <row r="83" spans="1:3" ht="12.75">
      <c r="A83" s="1">
        <v>37895</v>
      </c>
      <c r="B83" s="2">
        <v>144501</v>
      </c>
      <c r="C83" s="2"/>
    </row>
    <row r="84" spans="1:3" ht="12.75">
      <c r="A84" s="1">
        <v>37926</v>
      </c>
      <c r="B84" s="2">
        <v>149872</v>
      </c>
      <c r="C84" s="2"/>
    </row>
    <row r="85" spans="1:3" ht="12.75">
      <c r="A85" s="1">
        <v>37956</v>
      </c>
      <c r="B85" s="2">
        <v>157337</v>
      </c>
      <c r="C85" s="2"/>
    </row>
    <row r="86" spans="1:3" ht="12.75">
      <c r="A86" s="1">
        <v>37987</v>
      </c>
      <c r="B86" s="2">
        <v>161216</v>
      </c>
      <c r="C86" s="2"/>
    </row>
    <row r="87" spans="1:3" ht="12.75">
      <c r="A87" s="1">
        <v>38018</v>
      </c>
      <c r="B87" s="2">
        <v>158352</v>
      </c>
      <c r="C87" s="2"/>
    </row>
    <row r="88" spans="1:3" ht="12.75">
      <c r="A88" s="1">
        <v>38047</v>
      </c>
      <c r="B88" s="2">
        <v>157032</v>
      </c>
      <c r="C88" s="2"/>
    </row>
    <row r="89" spans="1:3" ht="12.75">
      <c r="A89" s="1">
        <v>38078</v>
      </c>
      <c r="B89" s="2">
        <v>153043</v>
      </c>
      <c r="C89" s="2"/>
    </row>
    <row r="90" spans="1:3" ht="12.75">
      <c r="A90" s="1">
        <v>38108</v>
      </c>
      <c r="B90" s="2">
        <v>146792</v>
      </c>
      <c r="C90" s="2"/>
    </row>
    <row r="91" spans="1:3" ht="12.75">
      <c r="A91" s="1">
        <v>38139</v>
      </c>
      <c r="B91" s="2">
        <v>143408</v>
      </c>
      <c r="C91" s="2"/>
    </row>
    <row r="92" spans="1:3" ht="12.75">
      <c r="A92" s="1">
        <v>38169</v>
      </c>
      <c r="B92" s="2">
        <v>133965</v>
      </c>
      <c r="C92" s="2"/>
    </row>
    <row r="93" spans="1:3" ht="12.75">
      <c r="A93" s="1">
        <v>38200</v>
      </c>
      <c r="B93" s="2">
        <v>133559</v>
      </c>
      <c r="C93" s="2"/>
    </row>
    <row r="94" spans="1:3" ht="12.75">
      <c r="A94" s="1">
        <v>38231</v>
      </c>
      <c r="B94" s="2">
        <v>135528</v>
      </c>
      <c r="C94" s="2"/>
    </row>
    <row r="95" spans="1:3" ht="12.75">
      <c r="A95" s="1">
        <v>38261</v>
      </c>
      <c r="B95" s="2">
        <v>142163</v>
      </c>
      <c r="C95" s="2"/>
    </row>
    <row r="96" spans="1:3" ht="12.75">
      <c r="A96" s="1">
        <v>38292</v>
      </c>
      <c r="B96" s="2">
        <v>149658</v>
      </c>
      <c r="C96" s="2"/>
    </row>
    <row r="97" spans="1:3" ht="12.75">
      <c r="A97" s="1">
        <v>38322</v>
      </c>
      <c r="B97" s="2">
        <v>154363</v>
      </c>
      <c r="C97" s="2"/>
    </row>
    <row r="98" spans="1:3" ht="12.75">
      <c r="A98" s="1">
        <v>38353</v>
      </c>
      <c r="B98" s="2">
        <v>157847</v>
      </c>
      <c r="C98" s="2"/>
    </row>
    <row r="99" spans="1:3" ht="12.75">
      <c r="A99" s="1">
        <v>38384</v>
      </c>
      <c r="B99" s="2">
        <v>155431</v>
      </c>
      <c r="C99" s="2"/>
    </row>
    <row r="100" spans="1:3" ht="12.75">
      <c r="A100" s="1">
        <v>38412</v>
      </c>
      <c r="B100" s="2">
        <v>154529</v>
      </c>
      <c r="C100" s="2"/>
    </row>
    <row r="101" spans="1:3" ht="12.75">
      <c r="A101" s="1">
        <v>38443</v>
      </c>
      <c r="B101" s="2">
        <v>150840</v>
      </c>
      <c r="C101" s="2"/>
    </row>
    <row r="102" spans="1:3" ht="12.75">
      <c r="A102" s="1">
        <v>38473</v>
      </c>
      <c r="B102" s="2">
        <v>172079</v>
      </c>
      <c r="C102" s="2"/>
    </row>
    <row r="103" spans="1:3" ht="12.75">
      <c r="A103" s="1">
        <v>38504</v>
      </c>
      <c r="B103" s="2">
        <v>162264</v>
      </c>
      <c r="C103" s="2"/>
    </row>
    <row r="104" spans="1:3" ht="12.75">
      <c r="A104" s="1">
        <v>38534</v>
      </c>
      <c r="B104" s="2">
        <v>157423</v>
      </c>
      <c r="C104" s="2"/>
    </row>
    <row r="105" spans="1:3" ht="12.75">
      <c r="A105" s="1">
        <v>38565</v>
      </c>
      <c r="B105" s="2">
        <v>157295</v>
      </c>
      <c r="C105" s="2"/>
    </row>
    <row r="106" spans="1:3" ht="12.75">
      <c r="A106" s="1">
        <v>38596</v>
      </c>
      <c r="B106" s="2">
        <v>157116</v>
      </c>
      <c r="C106" s="2"/>
    </row>
    <row r="107" spans="1:3" ht="12.75">
      <c r="A107" s="1">
        <v>38626</v>
      </c>
      <c r="B107" s="2">
        <v>164299</v>
      </c>
      <c r="C107" s="2"/>
    </row>
    <row r="108" spans="1:3" ht="12.75">
      <c r="A108" s="1">
        <v>38657</v>
      </c>
      <c r="B108" s="2">
        <v>172838</v>
      </c>
      <c r="C108" s="2"/>
    </row>
    <row r="109" spans="1:3" ht="12.75">
      <c r="A109" s="1">
        <v>38687</v>
      </c>
      <c r="B109" s="2">
        <v>178676</v>
      </c>
      <c r="C109" s="2"/>
    </row>
    <row r="110" spans="1:3" ht="12.75">
      <c r="A110" s="1">
        <v>38718</v>
      </c>
      <c r="B110" s="2">
        <v>181401</v>
      </c>
      <c r="C110" s="2"/>
    </row>
    <row r="111" spans="1:3" ht="12.75">
      <c r="A111" s="1">
        <v>38749</v>
      </c>
      <c r="B111" s="2">
        <v>178373</v>
      </c>
      <c r="C111" s="2"/>
    </row>
    <row r="112" spans="1:3" ht="12.75">
      <c r="A112" s="1">
        <v>38777</v>
      </c>
      <c r="B112" s="2">
        <v>176114</v>
      </c>
      <c r="C112" s="2"/>
    </row>
    <row r="113" spans="1:3" ht="12.75">
      <c r="A113" s="1">
        <v>38808</v>
      </c>
      <c r="B113" s="2">
        <v>170332</v>
      </c>
      <c r="C113" s="2"/>
    </row>
    <row r="114" spans="1:3" ht="12.75">
      <c r="A114" s="1">
        <v>38838</v>
      </c>
      <c r="B114" s="2">
        <v>163161</v>
      </c>
      <c r="C114" s="2"/>
    </row>
    <row r="115" spans="1:3" ht="12.75">
      <c r="A115" s="1">
        <v>38869</v>
      </c>
      <c r="B115" s="2">
        <v>153746</v>
      </c>
      <c r="C115" s="2"/>
    </row>
    <row r="116" spans="1:3" ht="12.75">
      <c r="A116" s="1">
        <v>38899</v>
      </c>
      <c r="B116" s="2">
        <v>148068</v>
      </c>
      <c r="C116" s="2"/>
    </row>
    <row r="117" spans="1:3" ht="12.75">
      <c r="A117" s="1">
        <v>38930</v>
      </c>
      <c r="B117" s="2">
        <v>146388</v>
      </c>
      <c r="C117" s="2"/>
    </row>
    <row r="118" spans="1:3" ht="12.75">
      <c r="A118" s="1">
        <v>38961</v>
      </c>
      <c r="B118" s="2">
        <v>146834</v>
      </c>
      <c r="C118" s="2"/>
    </row>
    <row r="119" spans="1:3" ht="12.75">
      <c r="A119" s="1">
        <v>38991</v>
      </c>
      <c r="B119" s="2">
        <v>151534</v>
      </c>
      <c r="C119" s="2"/>
    </row>
    <row r="120" spans="1:3" ht="12.75">
      <c r="A120" s="1">
        <v>39022</v>
      </c>
      <c r="B120" s="2">
        <v>158690</v>
      </c>
      <c r="C120" s="2"/>
    </row>
    <row r="121" spans="1:3" ht="12.75">
      <c r="A121" s="1">
        <v>39052</v>
      </c>
      <c r="B121" s="2">
        <v>160666</v>
      </c>
      <c r="C121" s="2"/>
    </row>
    <row r="122" spans="1:3" ht="12.75">
      <c r="A122" s="1">
        <v>39083</v>
      </c>
      <c r="B122" s="2">
        <v>163583</v>
      </c>
      <c r="C122" s="2"/>
    </row>
    <row r="123" spans="1:3" ht="12.75">
      <c r="A123" s="1">
        <v>39114</v>
      </c>
      <c r="B123" s="2">
        <v>160904</v>
      </c>
      <c r="C123" s="2"/>
    </row>
    <row r="124" spans="1:3" ht="12.75">
      <c r="A124" s="1">
        <v>39142</v>
      </c>
      <c r="B124" s="2">
        <v>159886</v>
      </c>
      <c r="C124" s="2"/>
    </row>
    <row r="125" spans="1:3" ht="12.75">
      <c r="A125" s="1">
        <v>39173</v>
      </c>
      <c r="B125" s="2">
        <v>155479</v>
      </c>
      <c r="C125" s="2"/>
    </row>
    <row r="126" spans="1:3" ht="12.75">
      <c r="A126" s="1">
        <v>39203</v>
      </c>
      <c r="B126" s="2">
        <v>148209</v>
      </c>
      <c r="C126" s="2"/>
    </row>
    <row r="127" spans="1:3" ht="12.75">
      <c r="A127" s="1">
        <v>39234</v>
      </c>
      <c r="B127" s="2">
        <v>143156</v>
      </c>
      <c r="C127" s="2"/>
    </row>
    <row r="128" spans="1:3" ht="12.75">
      <c r="A128" s="1">
        <v>39264</v>
      </c>
      <c r="B128" s="2">
        <v>139998</v>
      </c>
      <c r="C128" s="2"/>
    </row>
    <row r="129" spans="1:3" ht="12.75">
      <c r="A129" s="1">
        <v>39295</v>
      </c>
      <c r="B129" s="2">
        <v>140299</v>
      </c>
      <c r="C129" s="2"/>
    </row>
    <row r="130" spans="1:3" ht="12.75">
      <c r="A130" s="1">
        <v>39326</v>
      </c>
      <c r="B130" s="2">
        <v>140960</v>
      </c>
      <c r="C130" s="2"/>
    </row>
    <row r="131" spans="1:3" ht="12.75">
      <c r="A131" s="1">
        <v>39356</v>
      </c>
      <c r="B131" s="2">
        <v>146371</v>
      </c>
      <c r="C131" s="2"/>
    </row>
    <row r="132" spans="1:3" ht="12.75">
      <c r="A132" s="1">
        <v>39387</v>
      </c>
      <c r="B132" s="2">
        <v>152728</v>
      </c>
      <c r="C132" s="2"/>
    </row>
    <row r="133" spans="1:3" ht="12.75">
      <c r="A133" s="1">
        <v>39417</v>
      </c>
      <c r="B133" s="2">
        <v>154982</v>
      </c>
      <c r="C133" s="2"/>
    </row>
    <row r="134" spans="1:3" ht="12.75">
      <c r="A134" s="1">
        <v>39448</v>
      </c>
      <c r="B134" s="2">
        <v>161162</v>
      </c>
      <c r="C134" s="2"/>
    </row>
    <row r="135" spans="1:3" ht="12.75">
      <c r="A135" s="1">
        <v>39479</v>
      </c>
      <c r="B135" s="2">
        <v>161828</v>
      </c>
      <c r="C135" s="2"/>
    </row>
    <row r="136" spans="1:3" ht="12.75">
      <c r="A136" s="1">
        <v>39508</v>
      </c>
      <c r="B136" s="2">
        <v>160180</v>
      </c>
      <c r="C136" s="2"/>
    </row>
    <row r="137" spans="1:3" ht="12.75">
      <c r="A137" s="1">
        <v>39539</v>
      </c>
      <c r="B137" s="2">
        <v>159749</v>
      </c>
      <c r="C137" s="2"/>
    </row>
    <row r="138" spans="1:3" ht="12.75">
      <c r="A138" s="1">
        <v>39569</v>
      </c>
      <c r="B138" s="2">
        <v>156779</v>
      </c>
      <c r="C138" s="2"/>
    </row>
    <row r="139" spans="1:3" ht="12.75">
      <c r="A139" s="1">
        <v>39600</v>
      </c>
      <c r="B139" s="2">
        <v>152708</v>
      </c>
      <c r="C139" s="2"/>
    </row>
    <row r="140" spans="1:3" ht="12.75">
      <c r="A140" s="1">
        <v>39630</v>
      </c>
      <c r="B140" s="2">
        <v>149318</v>
      </c>
      <c r="C140" s="2"/>
    </row>
    <row r="141" spans="1:3" ht="12.75">
      <c r="A141" s="1">
        <v>39661</v>
      </c>
      <c r="B141" s="2">
        <v>152437</v>
      </c>
      <c r="C141" s="2"/>
    </row>
    <row r="142" spans="1:3" ht="12.75">
      <c r="A142" s="1">
        <v>39692</v>
      </c>
      <c r="B142" s="2">
        <v>156834</v>
      </c>
      <c r="C142" s="2"/>
    </row>
    <row r="143" spans="1:3" ht="12.75">
      <c r="A143" s="1">
        <v>39722</v>
      </c>
      <c r="B143" s="2">
        <v>168423</v>
      </c>
      <c r="C143" s="2"/>
    </row>
    <row r="144" spans="1:3" ht="12.75">
      <c r="A144" s="1">
        <v>39753</v>
      </c>
      <c r="B144" s="2">
        <v>180820</v>
      </c>
      <c r="C144" s="2"/>
    </row>
    <row r="145" spans="1:3" ht="12.75">
      <c r="A145" s="1">
        <v>39783</v>
      </c>
      <c r="B145" s="2">
        <v>189903</v>
      </c>
      <c r="C145" s="2"/>
    </row>
    <row r="146" spans="1:3" ht="12.75">
      <c r="A146" s="1">
        <v>39814</v>
      </c>
      <c r="B146" s="2">
        <v>201316</v>
      </c>
      <c r="C146" s="2"/>
    </row>
    <row r="147" spans="1:3" ht="12.75">
      <c r="A147" s="1">
        <v>39845</v>
      </c>
      <c r="B147" s="2">
        <v>206570</v>
      </c>
      <c r="C147" s="2"/>
    </row>
    <row r="148" spans="1:3" ht="12.75">
      <c r="A148" s="1">
        <v>39873</v>
      </c>
      <c r="B148" s="2">
        <v>211484</v>
      </c>
      <c r="C148" s="2"/>
    </row>
    <row r="149" spans="1:3" ht="12.75">
      <c r="A149" s="1">
        <v>39904</v>
      </c>
      <c r="B149" s="2">
        <v>210662</v>
      </c>
      <c r="C149" s="2"/>
    </row>
    <row r="150" spans="1:3" ht="12.75">
      <c r="A150" s="1">
        <v>39934</v>
      </c>
      <c r="B150" s="2">
        <v>207518</v>
      </c>
      <c r="C150" s="2"/>
    </row>
    <row r="151" spans="1:3" ht="12.75">
      <c r="A151" s="1">
        <v>39965</v>
      </c>
      <c r="B151" s="2">
        <v>200240</v>
      </c>
      <c r="C151" s="2"/>
    </row>
    <row r="152" spans="1:3" ht="12.75">
      <c r="A152" s="1">
        <v>39995</v>
      </c>
      <c r="B152" s="2">
        <v>192859</v>
      </c>
      <c r="C152" s="2"/>
    </row>
    <row r="153" spans="1:3" ht="12.75">
      <c r="A153" s="1">
        <v>40026</v>
      </c>
      <c r="B153" s="2">
        <v>195241</v>
      </c>
      <c r="C153" s="2"/>
    </row>
    <row r="154" spans="1:3" ht="12.75">
      <c r="A154" s="1">
        <v>40057</v>
      </c>
      <c r="B154" s="2">
        <v>200465</v>
      </c>
      <c r="C154" s="2"/>
    </row>
    <row r="155" spans="1:3" ht="12.75">
      <c r="A155" s="1">
        <v>40087</v>
      </c>
      <c r="B155" s="2">
        <v>208923</v>
      </c>
      <c r="C155" s="2"/>
    </row>
    <row r="156" spans="1:3" ht="12.75">
      <c r="A156" s="1">
        <v>40118</v>
      </c>
      <c r="B156" s="2">
        <v>216828</v>
      </c>
      <c r="C156" s="2"/>
    </row>
    <row r="157" spans="1:3" ht="12.75">
      <c r="A157" s="1">
        <v>40148</v>
      </c>
      <c r="B157" s="2">
        <v>222839</v>
      </c>
      <c r="C157" s="2"/>
    </row>
    <row r="158" spans="1:3" ht="12.75">
      <c r="A158" s="1">
        <v>40179</v>
      </c>
      <c r="B158" s="2">
        <v>231628</v>
      </c>
      <c r="C158" s="2"/>
    </row>
    <row r="159" spans="1:3" ht="12.75">
      <c r="A159" s="1">
        <v>40210</v>
      </c>
      <c r="B159" s="2">
        <v>234171</v>
      </c>
      <c r="C159" s="2"/>
    </row>
    <row r="160" spans="1:3" ht="12.75">
      <c r="A160" s="1">
        <v>40238</v>
      </c>
      <c r="B160" s="2">
        <v>236449</v>
      </c>
      <c r="C160" s="2"/>
    </row>
    <row r="161" spans="1:3" ht="12.75">
      <c r="A161" s="1">
        <v>40269</v>
      </c>
      <c r="B161" s="2">
        <v>233916</v>
      </c>
      <c r="C161" s="2"/>
    </row>
    <row r="162" spans="1:3" ht="12.75">
      <c r="A162" s="1">
        <v>40299</v>
      </c>
      <c r="B162" s="2">
        <v>228507</v>
      </c>
      <c r="C162" s="2"/>
    </row>
    <row r="163" spans="1:3" ht="12.75">
      <c r="A163" s="1">
        <v>40330</v>
      </c>
      <c r="B163" s="2">
        <v>219825</v>
      </c>
      <c r="C163" s="2"/>
    </row>
    <row r="164" spans="1:3" ht="12.75">
      <c r="A164" s="1">
        <v>40360</v>
      </c>
      <c r="B164" s="2">
        <v>209789</v>
      </c>
      <c r="C164" s="2"/>
    </row>
    <row r="165" spans="1:3" ht="12.75">
      <c r="A165" s="1">
        <v>40391</v>
      </c>
      <c r="B165" s="2">
        <v>211532</v>
      </c>
      <c r="C165" s="2"/>
    </row>
    <row r="166" spans="1:3" ht="12.75">
      <c r="A166" s="1">
        <v>40422</v>
      </c>
      <c r="B166" s="2">
        <v>216095</v>
      </c>
      <c r="C166" s="2"/>
    </row>
    <row r="167" spans="1:3" ht="12.75">
      <c r="A167" s="1">
        <v>40452</v>
      </c>
      <c r="B167" s="2">
        <v>223894</v>
      </c>
      <c r="C167" s="2"/>
    </row>
    <row r="168" spans="1:3" ht="12.75">
      <c r="A168" s="1">
        <v>40483</v>
      </c>
      <c r="B168" s="2">
        <v>231721</v>
      </c>
      <c r="C168" s="2"/>
    </row>
    <row r="169" spans="1:3" ht="12.75">
      <c r="A169" s="1">
        <v>40513</v>
      </c>
      <c r="B169" s="2">
        <v>237313</v>
      </c>
      <c r="C169" s="2"/>
    </row>
    <row r="170" spans="1:3" ht="12.75">
      <c r="A170" s="1">
        <v>40544</v>
      </c>
      <c r="B170" s="2">
        <v>245831</v>
      </c>
      <c r="C170" s="2"/>
    </row>
    <row r="171" spans="1:3" ht="12.75">
      <c r="A171" s="1">
        <v>40575</v>
      </c>
      <c r="B171" s="2">
        <v>248279</v>
      </c>
      <c r="C171" s="2"/>
    </row>
    <row r="172" spans="1:3" ht="12.75">
      <c r="A172" s="1">
        <v>40603</v>
      </c>
      <c r="B172" s="2">
        <v>249246</v>
      </c>
      <c r="C172" s="2"/>
    </row>
    <row r="173" spans="1:3" ht="12.75">
      <c r="A173" s="1">
        <v>40634</v>
      </c>
      <c r="B173" s="2">
        <v>244662</v>
      </c>
      <c r="C173" s="2"/>
    </row>
    <row r="174" spans="1:3" ht="12.75">
      <c r="A174" s="1">
        <v>40664</v>
      </c>
      <c r="B174" s="2">
        <v>240014</v>
      </c>
      <c r="C174" s="2"/>
    </row>
    <row r="175" spans="1:3" ht="12.75">
      <c r="A175" s="1">
        <v>40695</v>
      </c>
      <c r="B175" s="2">
        <v>233557</v>
      </c>
      <c r="C175" s="2"/>
    </row>
    <row r="176" spans="1:3" ht="12.75">
      <c r="A176" s="1">
        <v>40725</v>
      </c>
      <c r="B176" s="2">
        <v>223000</v>
      </c>
      <c r="C176" s="2"/>
    </row>
    <row r="177" spans="1:3" ht="12.75">
      <c r="A177" s="1">
        <v>40756</v>
      </c>
      <c r="B177" s="2">
        <v>224582</v>
      </c>
      <c r="C177" s="2"/>
    </row>
    <row r="178" spans="1:3" ht="12.75">
      <c r="A178" s="1">
        <v>40787</v>
      </c>
      <c r="B178" s="2">
        <v>232918</v>
      </c>
      <c r="C178" s="2"/>
    </row>
    <row r="179" spans="1:3" ht="12.75">
      <c r="A179" s="1">
        <v>40817</v>
      </c>
      <c r="B179" s="2">
        <v>242142</v>
      </c>
      <c r="C179" s="2"/>
    </row>
    <row r="180" spans="1:3" ht="12.75">
      <c r="A180" s="1">
        <v>40848</v>
      </c>
      <c r="B180" s="2">
        <v>253416</v>
      </c>
      <c r="C180" s="2"/>
    </row>
    <row r="181" spans="1:3" ht="12.75">
      <c r="A181" s="1">
        <v>40878</v>
      </c>
      <c r="B181" s="2">
        <v>258234</v>
      </c>
      <c r="C181" s="2"/>
    </row>
    <row r="182" spans="1:3" ht="12.75">
      <c r="A182" s="1">
        <v>40909</v>
      </c>
      <c r="B182" s="2">
        <v>271284</v>
      </c>
      <c r="C182" s="2"/>
    </row>
    <row r="183" spans="1:3" ht="12.75">
      <c r="A183" s="1">
        <v>40940</v>
      </c>
      <c r="B183" s="2">
        <v>274675</v>
      </c>
      <c r="C183" s="2"/>
    </row>
    <row r="184" spans="1:3" ht="12.75">
      <c r="A184" s="1">
        <v>40969</v>
      </c>
      <c r="B184" s="2">
        <v>276795</v>
      </c>
      <c r="C184" s="2"/>
    </row>
    <row r="185" spans="1:3" ht="12.75">
      <c r="A185" s="1">
        <v>41000</v>
      </c>
      <c r="B185" s="2">
        <v>277644</v>
      </c>
      <c r="C185" s="2"/>
    </row>
    <row r="186" spans="1:3" ht="12.75">
      <c r="A186" s="1">
        <v>41030</v>
      </c>
      <c r="B186" s="2">
        <v>276608</v>
      </c>
      <c r="C186" s="2"/>
    </row>
    <row r="187" spans="1:3" ht="12.75">
      <c r="A187" s="1">
        <v>41061</v>
      </c>
      <c r="B187" s="2">
        <v>269203</v>
      </c>
      <c r="C187" s="2"/>
    </row>
    <row r="188" spans="1:3" ht="12.75">
      <c r="A188" s="1">
        <v>41091</v>
      </c>
      <c r="B188" s="2">
        <v>260198</v>
      </c>
      <c r="C188" s="2"/>
    </row>
    <row r="189" spans="1:3" ht="12.75">
      <c r="A189" s="1">
        <v>41122</v>
      </c>
      <c r="B189" s="2">
        <v>257267</v>
      </c>
      <c r="C189" s="2"/>
    </row>
    <row r="190" spans="1:3" ht="12.75">
      <c r="A190" s="1">
        <v>41153</v>
      </c>
      <c r="B190" s="2">
        <v>259373</v>
      </c>
      <c r="C190" s="2"/>
    </row>
    <row r="191" spans="1:3" ht="12.75">
      <c r="A191" s="1">
        <v>41183</v>
      </c>
      <c r="B191" s="2">
        <v>267812</v>
      </c>
      <c r="C191" s="2"/>
    </row>
    <row r="192" spans="1:3" ht="12.75">
      <c r="A192" s="1">
        <v>41214</v>
      </c>
      <c r="B192" s="2">
        <v>276536</v>
      </c>
      <c r="C192" s="2"/>
    </row>
    <row r="193" spans="1:3" ht="12.75">
      <c r="A193" s="1">
        <v>41244</v>
      </c>
      <c r="B193" s="2">
        <v>278787</v>
      </c>
      <c r="C193" s="2"/>
    </row>
    <row r="194" spans="1:3" ht="12.75">
      <c r="A194" s="1">
        <v>41275</v>
      </c>
      <c r="B194" s="2">
        <v>290790</v>
      </c>
      <c r="C194" s="2"/>
    </row>
    <row r="195" spans="1:3" ht="12.75">
      <c r="A195" s="1">
        <v>41306</v>
      </c>
      <c r="B195" s="2">
        <v>292823</v>
      </c>
      <c r="C195" s="2"/>
    </row>
    <row r="196" spans="1:3" ht="12.75">
      <c r="A196" s="1">
        <v>41334</v>
      </c>
      <c r="B196" s="2">
        <v>291187</v>
      </c>
      <c r="C196" s="2"/>
    </row>
    <row r="197" spans="1:3" ht="12.75">
      <c r="A197" s="1">
        <v>41365</v>
      </c>
      <c r="B197" s="2">
        <v>290459</v>
      </c>
      <c r="C197" s="2"/>
    </row>
    <row r="198" spans="1:3" ht="12.75">
      <c r="A198" s="1">
        <v>41395</v>
      </c>
      <c r="B198" s="2">
        <v>283886</v>
      </c>
      <c r="C198" s="2"/>
    </row>
    <row r="199" spans="1:3" ht="12.75">
      <c r="A199" s="1">
        <v>41426</v>
      </c>
      <c r="B199" s="2">
        <v>273434</v>
      </c>
      <c r="C199" s="2"/>
    </row>
    <row r="200" spans="1:3" ht="12.75">
      <c r="A200" s="1">
        <v>41456</v>
      </c>
      <c r="B200" s="2">
        <v>261102</v>
      </c>
      <c r="C200" s="2"/>
    </row>
    <row r="201" spans="1:3" ht="12.75">
      <c r="A201" s="1">
        <v>41487</v>
      </c>
      <c r="B201" s="2">
        <v>257524</v>
      </c>
      <c r="C201" s="2"/>
    </row>
    <row r="202" spans="1:3" ht="12.75">
      <c r="A202" s="1">
        <v>41518</v>
      </c>
      <c r="B202" s="2">
        <v>260733</v>
      </c>
      <c r="C202" s="2"/>
    </row>
    <row r="203" spans="1:3" ht="12.75">
      <c r="A203" s="1">
        <v>41548</v>
      </c>
      <c r="B203" s="2">
        <v>268225</v>
      </c>
      <c r="C203" s="2"/>
    </row>
    <row r="204" spans="1:3" ht="12.75">
      <c r="A204" s="1">
        <v>41579</v>
      </c>
      <c r="B204" s="2">
        <v>270854</v>
      </c>
      <c r="C204" s="2"/>
    </row>
    <row r="205" spans="1:3" ht="12.75">
      <c r="A205" s="1">
        <v>41609</v>
      </c>
      <c r="B205" s="2">
        <v>271063</v>
      </c>
      <c r="C205" s="2"/>
    </row>
    <row r="206" spans="1:3" ht="12.75">
      <c r="A206" s="1">
        <v>41640</v>
      </c>
      <c r="B206" s="2">
        <v>281077</v>
      </c>
      <c r="C206" s="2"/>
    </row>
    <row r="207" spans="1:3" ht="12.75">
      <c r="A207" s="1">
        <v>41671</v>
      </c>
      <c r="B207" s="2">
        <v>280071</v>
      </c>
      <c r="C207" s="2"/>
    </row>
    <row r="208" spans="1:3" ht="12.75">
      <c r="A208" s="1">
        <v>41699</v>
      </c>
      <c r="B208" s="2">
        <v>276463</v>
      </c>
      <c r="C208" s="2"/>
    </row>
    <row r="209" spans="1:3" ht="12.75">
      <c r="A209" s="1">
        <v>41730</v>
      </c>
      <c r="B209" s="2">
        <v>270144</v>
      </c>
      <c r="C209" s="2"/>
    </row>
    <row r="210" spans="1:3" ht="12.75">
      <c r="A210" s="1">
        <v>41760</v>
      </c>
      <c r="B210" s="2">
        <v>263444</v>
      </c>
      <c r="C210" s="2"/>
    </row>
    <row r="211" spans="1:3" ht="12.75">
      <c r="A211" s="1">
        <v>41791</v>
      </c>
      <c r="B211" s="2">
        <v>252310</v>
      </c>
      <c r="C211" s="2"/>
    </row>
    <row r="212" spans="1:3" ht="12.75">
      <c r="A212" s="1">
        <v>41821</v>
      </c>
      <c r="B212" s="2">
        <v>240279</v>
      </c>
      <c r="C212" s="2"/>
    </row>
    <row r="213" spans="1:3" ht="12.75">
      <c r="A213" s="1">
        <v>41852</v>
      </c>
      <c r="B213" s="2">
        <v>236939</v>
      </c>
      <c r="C213" s="2"/>
    </row>
    <row r="214" spans="1:3" ht="12.75">
      <c r="A214" s="1">
        <v>41883</v>
      </c>
      <c r="B214" s="2">
        <v>238203</v>
      </c>
      <c r="C214" s="2"/>
    </row>
    <row r="215" spans="1:3" ht="12.75">
      <c r="A215" s="1">
        <v>41913</v>
      </c>
      <c r="B215" s="2">
        <v>244044</v>
      </c>
      <c r="C215" s="2"/>
    </row>
    <row r="216" spans="1:3" ht="12.75">
      <c r="A216" s="1">
        <v>41944</v>
      </c>
      <c r="B216" s="2">
        <v>248632</v>
      </c>
      <c r="C216" s="2"/>
    </row>
    <row r="217" spans="1:3" ht="12.75">
      <c r="A217" s="1">
        <v>41974</v>
      </c>
      <c r="B217" s="2">
        <v>251918</v>
      </c>
      <c r="C217" s="2"/>
    </row>
    <row r="218" spans="1:3" ht="12.75">
      <c r="A218" s="1">
        <v>42005</v>
      </c>
      <c r="B218" s="2">
        <v>259002</v>
      </c>
      <c r="C218" s="2"/>
    </row>
    <row r="219" spans="1:3" ht="12.75">
      <c r="A219" s="1">
        <v>42036</v>
      </c>
      <c r="B219" s="2">
        <v>257549</v>
      </c>
      <c r="C219" s="2"/>
    </row>
    <row r="220" spans="1:3" ht="12.75">
      <c r="A220" s="1">
        <v>42064</v>
      </c>
      <c r="B220" s="2">
        <v>252137</v>
      </c>
      <c r="C220" s="2"/>
    </row>
    <row r="221" spans="1:3" ht="12.75">
      <c r="A221" s="1">
        <v>42095</v>
      </c>
      <c r="B221" s="2">
        <v>244761</v>
      </c>
      <c r="C221" s="2"/>
    </row>
    <row r="222" spans="1:3" ht="12.75">
      <c r="A222" s="1">
        <v>42125</v>
      </c>
      <c r="B222" s="2">
        <v>236981</v>
      </c>
      <c r="C222" s="2"/>
    </row>
    <row r="223" spans="1:3" ht="12.75">
      <c r="A223" s="1">
        <v>42156</v>
      </c>
      <c r="B223" s="2">
        <v>229062</v>
      </c>
      <c r="C223" s="2"/>
    </row>
    <row r="224" spans="1:3" ht="12.75">
      <c r="A224" s="1">
        <v>42186</v>
      </c>
      <c r="B224" s="2">
        <v>216371</v>
      </c>
      <c r="C224" s="2"/>
    </row>
    <row r="225" spans="1:3" ht="12.75">
      <c r="A225" s="1">
        <v>42217</v>
      </c>
      <c r="B225" s="2">
        <v>213732</v>
      </c>
      <c r="C225" s="2"/>
    </row>
    <row r="226" spans="1:3" ht="12.75">
      <c r="A226" s="1">
        <v>42248</v>
      </c>
      <c r="B226" s="2">
        <v>215737</v>
      </c>
      <c r="C226" s="2"/>
    </row>
    <row r="227" spans="1:3" ht="12.75">
      <c r="A227" s="1">
        <v>42278</v>
      </c>
      <c r="B227" s="2">
        <v>222092</v>
      </c>
      <c r="C227" s="2"/>
    </row>
    <row r="228" spans="1:3" ht="12.75">
      <c r="A228" s="1">
        <v>42309</v>
      </c>
      <c r="B228" s="2">
        <v>225158</v>
      </c>
      <c r="C228" s="2"/>
    </row>
    <row r="229" spans="1:3" ht="12.75">
      <c r="A229" s="1">
        <v>42339</v>
      </c>
      <c r="B229" s="2">
        <v>228808</v>
      </c>
      <c r="C229" s="2"/>
    </row>
    <row r="230" spans="1:3" ht="12.75">
      <c r="A230" s="1">
        <v>42370</v>
      </c>
      <c r="B230" s="2">
        <v>236447</v>
      </c>
      <c r="C230" s="2"/>
    </row>
    <row r="231" spans="1:3" ht="12.75">
      <c r="A231" s="1">
        <v>42401</v>
      </c>
      <c r="B231" s="2">
        <v>235268</v>
      </c>
      <c r="C231" s="2"/>
    </row>
    <row r="232" spans="1:3" ht="12.75">
      <c r="A232" s="1">
        <v>42430</v>
      </c>
      <c r="B232" s="2">
        <v>231797</v>
      </c>
      <c r="C232" s="2"/>
    </row>
    <row r="233" spans="1:3" ht="12.75">
      <c r="A233" s="1">
        <v>42461</v>
      </c>
      <c r="B233" s="2">
        <v>228153</v>
      </c>
      <c r="C233" s="2"/>
    </row>
    <row r="234" spans="1:3" ht="12.75">
      <c r="A234" s="1">
        <v>42491</v>
      </c>
      <c r="B234" s="2">
        <v>220464</v>
      </c>
      <c r="C234" s="2"/>
    </row>
    <row r="235" spans="1:3" ht="12.75">
      <c r="A235" s="1">
        <v>42522</v>
      </c>
      <c r="B235" s="2">
        <v>207320</v>
      </c>
      <c r="C235" s="2"/>
    </row>
    <row r="236" spans="1:3" ht="12.75">
      <c r="A236" s="1">
        <v>42552</v>
      </c>
      <c r="B236" s="2">
        <v>195457</v>
      </c>
      <c r="C236" s="2"/>
    </row>
    <row r="237" spans="1:3" ht="12.75">
      <c r="A237" s="1">
        <v>42583</v>
      </c>
      <c r="B237" s="2">
        <v>193045</v>
      </c>
      <c r="C237" s="2"/>
    </row>
    <row r="238" spans="1:3" ht="12.75">
      <c r="A238" s="1">
        <v>42614</v>
      </c>
      <c r="B238" s="2">
        <v>194336</v>
      </c>
      <c r="C238" s="2"/>
    </row>
    <row r="239" spans="1:3" ht="12.75">
      <c r="A239" s="1">
        <v>42644</v>
      </c>
      <c r="B239" s="2">
        <v>198940</v>
      </c>
      <c r="C239" s="2"/>
    </row>
    <row r="240" spans="1:3" ht="12.75">
      <c r="A240" s="1">
        <v>42675</v>
      </c>
      <c r="B240" s="2">
        <v>203554</v>
      </c>
      <c r="C240" s="2"/>
    </row>
    <row r="241" spans="1:3" ht="12.75">
      <c r="A241" s="1">
        <v>42705</v>
      </c>
      <c r="B241" s="2">
        <v>205914</v>
      </c>
      <c r="C241" s="2"/>
    </row>
    <row r="242" spans="1:3" ht="12.75">
      <c r="A242" s="1">
        <v>42736</v>
      </c>
      <c r="B242" s="2">
        <v>212078</v>
      </c>
      <c r="C242" s="2"/>
    </row>
    <row r="243" spans="1:3" ht="12.75">
      <c r="A243" s="1">
        <v>42767</v>
      </c>
      <c r="B243" s="2">
        <v>211924</v>
      </c>
      <c r="C243" s="2"/>
    </row>
    <row r="244" spans="1:3" ht="12.75">
      <c r="A244" s="1">
        <v>42795</v>
      </c>
      <c r="B244" s="2">
        <v>210056</v>
      </c>
      <c r="C244" s="2"/>
    </row>
    <row r="245" spans="1:3" ht="12.75">
      <c r="A245" s="1">
        <v>42826</v>
      </c>
      <c r="B245" s="2">
        <v>204629</v>
      </c>
      <c r="C245" s="2"/>
    </row>
    <row r="246" spans="1:3" ht="12.75">
      <c r="A246" s="1">
        <v>42856</v>
      </c>
      <c r="B246" s="2">
        <v>199638</v>
      </c>
      <c r="C246" s="2"/>
    </row>
    <row r="247" spans="1:3" ht="12.75">
      <c r="A247" s="1">
        <v>42887</v>
      </c>
      <c r="B247" s="2">
        <v>189665</v>
      </c>
      <c r="C247" s="2"/>
    </row>
    <row r="248" spans="1:3" ht="12.75">
      <c r="A248" s="1">
        <v>42917</v>
      </c>
      <c r="B248" s="2">
        <v>181871</v>
      </c>
      <c r="C248" s="2"/>
    </row>
    <row r="249" spans="1:3" ht="12.75">
      <c r="A249" s="1">
        <v>42948</v>
      </c>
      <c r="B249" s="2">
        <v>181125</v>
      </c>
      <c r="C249" s="2"/>
    </row>
    <row r="250" spans="1:3" ht="12.75">
      <c r="A250" s="1">
        <v>42979</v>
      </c>
      <c r="B250" s="2">
        <v>184057</v>
      </c>
      <c r="C250" s="2"/>
    </row>
    <row r="251" spans="1:3" ht="12.75">
      <c r="A251" s="1">
        <v>43009</v>
      </c>
      <c r="B251" s="2">
        <v>185903</v>
      </c>
      <c r="C251" s="2"/>
    </row>
    <row r="252" spans="1:3" ht="12.75">
      <c r="A252" s="1">
        <v>43040</v>
      </c>
      <c r="B252" s="2">
        <v>187175</v>
      </c>
      <c r="C252" s="2"/>
    </row>
    <row r="253" spans="1:3" ht="12.75">
      <c r="A253" s="1">
        <v>43070</v>
      </c>
      <c r="B253" s="2">
        <v>185013</v>
      </c>
      <c r="C253" s="2"/>
    </row>
    <row r="254" spans="1:3" ht="12.75">
      <c r="A254" s="1">
        <v>43101</v>
      </c>
      <c r="B254" s="2">
        <v>189886</v>
      </c>
      <c r="C254" s="2"/>
    </row>
    <row r="255" spans="1:3" ht="12.75">
      <c r="A255" s="1">
        <v>43132</v>
      </c>
      <c r="B255" s="2">
        <v>188207</v>
      </c>
      <c r="C255" s="2"/>
    </row>
    <row r="256" spans="1:3" ht="12.75">
      <c r="A256" s="1">
        <v>43160</v>
      </c>
      <c r="B256" s="2">
        <v>185103</v>
      </c>
      <c r="C256" s="2"/>
    </row>
    <row r="257" spans="1:3" ht="12.75">
      <c r="A257" s="1">
        <v>43191</v>
      </c>
      <c r="B257" s="2">
        <v>182291</v>
      </c>
      <c r="C257" s="2"/>
    </row>
    <row r="258" spans="1:3" ht="12.75">
      <c r="A258" s="1">
        <v>43221</v>
      </c>
      <c r="B258" s="2">
        <v>176696</v>
      </c>
      <c r="C258" s="2"/>
    </row>
    <row r="259" spans="1:3" ht="12.75">
      <c r="A259" s="1">
        <v>43252</v>
      </c>
      <c r="B259" s="2">
        <v>170065</v>
      </c>
      <c r="C259" s="2"/>
    </row>
    <row r="260" spans="1:3" ht="12.75">
      <c r="A260" s="1">
        <v>43282</v>
      </c>
      <c r="B260" s="2">
        <v>163412</v>
      </c>
      <c r="C260" s="2"/>
    </row>
    <row r="261" spans="1:3" ht="12.75">
      <c r="A261" s="1">
        <v>43313</v>
      </c>
      <c r="B261" s="2">
        <v>164424</v>
      </c>
      <c r="C261" s="2"/>
    </row>
    <row r="262" spans="1:3" ht="12.75">
      <c r="A262" s="1">
        <v>43344</v>
      </c>
      <c r="B262" s="2">
        <v>166320</v>
      </c>
      <c r="C262" s="2"/>
    </row>
    <row r="263" spans="1:3" ht="12.75">
      <c r="A263" s="1">
        <v>43374</v>
      </c>
      <c r="B263" s="2">
        <v>169744</v>
      </c>
      <c r="C263" s="2"/>
    </row>
    <row r="264" spans="1:3" ht="12.75">
      <c r="A264" s="1">
        <v>43405</v>
      </c>
      <c r="B264" s="2">
        <v>170369</v>
      </c>
      <c r="C264" s="2"/>
    </row>
    <row r="265" spans="1:3" ht="12.75">
      <c r="A265" s="1">
        <v>43435</v>
      </c>
      <c r="B265" s="2">
        <v>169295</v>
      </c>
      <c r="C265" s="2"/>
    </row>
    <row r="266" spans="1:3" ht="12.75">
      <c r="A266" s="1">
        <v>43466</v>
      </c>
      <c r="B266" s="2">
        <v>174800</v>
      </c>
      <c r="C266" s="2"/>
    </row>
    <row r="267" spans="1:3" ht="12.75">
      <c r="A267" s="1">
        <v>43497</v>
      </c>
      <c r="B267" s="2">
        <v>173709</v>
      </c>
      <c r="C267" s="2"/>
    </row>
    <row r="268" spans="1:3" ht="12.75">
      <c r="A268" s="1">
        <v>43525</v>
      </c>
      <c r="B268" s="2">
        <v>170841</v>
      </c>
      <c r="C268" s="2"/>
    </row>
    <row r="269" spans="1:3" ht="12.75">
      <c r="A269" s="1">
        <v>43556</v>
      </c>
      <c r="B269" s="2">
        <v>166226</v>
      </c>
      <c r="C269" s="2"/>
    </row>
    <row r="270" spans="1:3" ht="12.75">
      <c r="A270" s="1">
        <v>43586</v>
      </c>
      <c r="B270" s="2">
        <v>160805</v>
      </c>
      <c r="C270" s="2"/>
    </row>
    <row r="271" spans="1:3" ht="12.75">
      <c r="A271" s="1">
        <v>43617</v>
      </c>
      <c r="B271" s="2">
        <v>155249</v>
      </c>
      <c r="C271" s="2"/>
    </row>
    <row r="272" spans="1:3" ht="12.75">
      <c r="A272" s="1">
        <v>43647</v>
      </c>
      <c r="B272" s="2">
        <v>150921</v>
      </c>
      <c r="C272" s="2"/>
    </row>
    <row r="273" spans="1:3" ht="12.75">
      <c r="A273" s="1">
        <v>43678</v>
      </c>
      <c r="B273" s="2">
        <v>153820</v>
      </c>
      <c r="C273" s="2"/>
    </row>
    <row r="274" spans="1:3" ht="12.75">
      <c r="A274" s="1">
        <v>43709</v>
      </c>
      <c r="B274" s="2">
        <v>156984</v>
      </c>
      <c r="C274" s="2"/>
    </row>
    <row r="275" spans="1:3" ht="12.75">
      <c r="A275" s="1">
        <v>43739</v>
      </c>
      <c r="B275" s="2">
        <v>164307</v>
      </c>
      <c r="C275" s="2"/>
    </row>
    <row r="276" spans="1:3" ht="12.75">
      <c r="A276" s="1">
        <v>43770</v>
      </c>
      <c r="B276" s="2">
        <v>165659</v>
      </c>
      <c r="C276" s="2"/>
    </row>
    <row r="277" spans="1:3" ht="12.75">
      <c r="A277" s="1">
        <v>43800</v>
      </c>
      <c r="B277" s="2">
        <v>165308</v>
      </c>
      <c r="C277" s="2"/>
    </row>
    <row r="278" spans="1:3" ht="12.75">
      <c r="A278" s="1">
        <v>43831</v>
      </c>
      <c r="B278" s="2">
        <v>167755</v>
      </c>
      <c r="C278" s="2"/>
    </row>
    <row r="279" spans="1:3" ht="12.75">
      <c r="A279" s="1">
        <v>43862</v>
      </c>
      <c r="B279" s="2">
        <v>166229</v>
      </c>
      <c r="C279" s="2"/>
    </row>
    <row r="280" spans="1:3" ht="12.75">
      <c r="A280" s="1">
        <v>43891</v>
      </c>
      <c r="B280" s="2">
        <v>174481</v>
      </c>
      <c r="C280" s="2"/>
    </row>
    <row r="281" spans="1:3" ht="12.75">
      <c r="A281" s="1">
        <v>43922</v>
      </c>
      <c r="B281" s="2">
        <v>191629</v>
      </c>
      <c r="C281" s="2"/>
    </row>
    <row r="282" spans="1:3" ht="12.75">
      <c r="A282" s="1">
        <v>43952</v>
      </c>
      <c r="B282" s="2">
        <v>191082</v>
      </c>
      <c r="C282" s="2"/>
    </row>
    <row r="283" spans="1:3" ht="12.75">
      <c r="A283" s="1">
        <v>43983</v>
      </c>
      <c r="B283" s="2">
        <v>184654</v>
      </c>
      <c r="C283" s="2"/>
    </row>
    <row r="284" spans="1:3" ht="12.75">
      <c r="A284" s="1">
        <v>44013</v>
      </c>
      <c r="B284" s="2">
        <v>175311</v>
      </c>
      <c r="C284" s="2"/>
    </row>
    <row r="285" spans="1:3" ht="12.75">
      <c r="A285" s="1">
        <v>44044</v>
      </c>
      <c r="B285" s="2">
        <v>176951</v>
      </c>
      <c r="C285" s="2"/>
    </row>
    <row r="286" spans="1:3" ht="12.75">
      <c r="A286" s="1">
        <v>44075</v>
      </c>
      <c r="B286" s="2">
        <v>176574</v>
      </c>
      <c r="C286" s="2"/>
    </row>
    <row r="287" spans="1:3" ht="12.75">
      <c r="A287" s="1">
        <v>44105</v>
      </c>
      <c r="B287" s="2">
        <v>181307</v>
      </c>
      <c r="C287" s="2"/>
    </row>
    <row r="288" spans="1:3" ht="12.75">
      <c r="A288" s="1">
        <v>44136</v>
      </c>
      <c r="B288" s="2">
        <v>187472</v>
      </c>
      <c r="C288" s="2"/>
    </row>
    <row r="289" spans="1:3" ht="12.75">
      <c r="A289" s="1">
        <v>44166</v>
      </c>
      <c r="B289" s="2">
        <v>189587</v>
      </c>
      <c r="C289" s="2"/>
    </row>
    <row r="290" ht="12.75">
      <c r="B290" s="2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289"/>
  <sheetViews>
    <sheetView zoomScalePageLayoutView="0" workbookViewId="0" topLeftCell="A37">
      <selection activeCell="F54" sqref="F54"/>
    </sheetView>
  </sheetViews>
  <sheetFormatPr defaultColWidth="11.421875" defaultRowHeight="12.75"/>
  <cols>
    <col min="4" max="4" width="16.7109375" style="0" customWidth="1"/>
    <col min="6" max="6" width="16.7109375" style="0" customWidth="1"/>
    <col min="7" max="7" width="17.00390625" style="0" customWidth="1"/>
    <col min="8" max="8" width="13.00390625" style="0" customWidth="1"/>
    <col min="16" max="16" width="16.8515625" style="0" customWidth="1"/>
    <col min="17" max="17" width="17.421875" style="0" customWidth="1"/>
    <col min="26" max="26" width="12.28125" style="0" bestFit="1" customWidth="1"/>
  </cols>
  <sheetData>
    <row r="1" spans="1:52" ht="12.75">
      <c r="A1" t="s">
        <v>13</v>
      </c>
      <c r="B1" t="s">
        <v>12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s="4" t="s">
        <v>43</v>
      </c>
      <c r="T1" t="s">
        <v>12</v>
      </c>
      <c r="U1" t="s">
        <v>13</v>
      </c>
      <c r="AO1" t="s">
        <v>0</v>
      </c>
      <c r="AP1" t="s">
        <v>1</v>
      </c>
      <c r="AQ1" t="s">
        <v>2</v>
      </c>
      <c r="AR1" t="s">
        <v>3</v>
      </c>
      <c r="AS1" t="s">
        <v>4</v>
      </c>
      <c r="AT1" t="s">
        <v>5</v>
      </c>
      <c r="AU1" t="s">
        <v>6</v>
      </c>
      <c r="AV1" t="s">
        <v>7</v>
      </c>
      <c r="AW1" t="s">
        <v>8</v>
      </c>
      <c r="AX1" t="s">
        <v>9</v>
      </c>
      <c r="AY1" t="s">
        <v>10</v>
      </c>
      <c r="AZ1" t="s">
        <v>11</v>
      </c>
    </row>
    <row r="2" spans="1:52" ht="12.75">
      <c r="A2" s="1">
        <v>35431</v>
      </c>
      <c r="B2" s="2">
        <v>179783</v>
      </c>
      <c r="D2">
        <v>1997</v>
      </c>
      <c r="E2" s="2">
        <v>179783</v>
      </c>
      <c r="F2" s="2">
        <v>179666</v>
      </c>
      <c r="G2" s="2">
        <v>177642</v>
      </c>
      <c r="H2" s="2">
        <v>174255</v>
      </c>
      <c r="I2" s="2">
        <v>171284</v>
      </c>
      <c r="J2" s="2">
        <v>167921</v>
      </c>
      <c r="K2" s="2">
        <v>159532</v>
      </c>
      <c r="L2" s="2">
        <v>156178</v>
      </c>
      <c r="M2" s="2">
        <v>160683</v>
      </c>
      <c r="N2" s="2">
        <v>166928</v>
      </c>
      <c r="O2" s="2">
        <v>168823</v>
      </c>
      <c r="P2" s="2">
        <v>170767</v>
      </c>
      <c r="Q2" s="3">
        <f aca="true" t="shared" si="0" ref="Q2:Q25">SUM(E2:P2)/12</f>
        <v>169455.16666666666</v>
      </c>
      <c r="T2" s="2">
        <v>179783</v>
      </c>
      <c r="U2" s="1">
        <v>35431</v>
      </c>
      <c r="AU2">
        <f>SUM(AB2:AM2)/12</f>
        <v>0</v>
      </c>
      <c r="AV2">
        <f>SUM(AB2:AB3)/12</f>
        <v>0</v>
      </c>
      <c r="AW2">
        <f>SUM(AC3:AC4)/12</f>
        <v>0</v>
      </c>
      <c r="AX2">
        <f>SUM(AD2:AD3)/12</f>
        <v>0</v>
      </c>
      <c r="AY2">
        <f>SUM(AE2:AE3)/12</f>
        <v>0</v>
      </c>
      <c r="AZ2">
        <f>SUM(AF2:AF3)/12</f>
        <v>0</v>
      </c>
    </row>
    <row r="3" spans="1:21" ht="12.75">
      <c r="A3" s="1">
        <v>35462</v>
      </c>
      <c r="B3" s="2">
        <v>179666</v>
      </c>
      <c r="D3">
        <v>1998</v>
      </c>
      <c r="E3" s="2">
        <v>172838</v>
      </c>
      <c r="F3" s="2">
        <v>168861</v>
      </c>
      <c r="G3" s="2">
        <v>166552</v>
      </c>
      <c r="H3" s="2">
        <v>165411</v>
      </c>
      <c r="I3" s="2">
        <v>160515</v>
      </c>
      <c r="J3" s="2">
        <v>156153</v>
      </c>
      <c r="K3" s="2">
        <v>147210</v>
      </c>
      <c r="L3" s="2">
        <v>143919</v>
      </c>
      <c r="M3" s="2">
        <v>144945</v>
      </c>
      <c r="N3" s="2">
        <v>149014</v>
      </c>
      <c r="O3" s="2">
        <v>150298</v>
      </c>
      <c r="P3" s="2">
        <v>152781</v>
      </c>
      <c r="Q3" s="3">
        <f t="shared" si="0"/>
        <v>156541.41666666666</v>
      </c>
      <c r="T3" s="2">
        <v>179666</v>
      </c>
      <c r="U3" s="1">
        <v>35462</v>
      </c>
    </row>
    <row r="4" spans="1:21" ht="12.75">
      <c r="A4" s="1">
        <v>35490</v>
      </c>
      <c r="B4" s="2">
        <v>177642</v>
      </c>
      <c r="D4">
        <v>1999</v>
      </c>
      <c r="E4" s="2">
        <v>154215</v>
      </c>
      <c r="F4" s="2">
        <v>151129</v>
      </c>
      <c r="G4" s="2">
        <v>151158</v>
      </c>
      <c r="H4" s="2">
        <v>146987</v>
      </c>
      <c r="I4" s="2">
        <v>139078</v>
      </c>
      <c r="J4" s="2">
        <v>132740</v>
      </c>
      <c r="K4" s="2">
        <v>126415</v>
      </c>
      <c r="L4" s="2">
        <v>126037</v>
      </c>
      <c r="M4" s="2">
        <v>128232</v>
      </c>
      <c r="N4" s="2">
        <v>132859</v>
      </c>
      <c r="O4" s="2">
        <v>137703</v>
      </c>
      <c r="P4" s="2">
        <v>142382</v>
      </c>
      <c r="Q4" s="3">
        <f t="shared" si="0"/>
        <v>139077.91666666666</v>
      </c>
      <c r="T4" s="2">
        <v>177642</v>
      </c>
      <c r="U4" s="1">
        <v>35490</v>
      </c>
    </row>
    <row r="5" spans="1:21" ht="12.75">
      <c r="A5" s="1">
        <v>35521</v>
      </c>
      <c r="B5" s="2">
        <v>174255</v>
      </c>
      <c r="D5">
        <v>2000</v>
      </c>
      <c r="E5" s="2">
        <v>146287</v>
      </c>
      <c r="F5" s="2">
        <v>146608</v>
      </c>
      <c r="G5" s="2">
        <v>143259</v>
      </c>
      <c r="H5" s="2">
        <v>138426</v>
      </c>
      <c r="I5" s="2">
        <v>133374</v>
      </c>
      <c r="J5" s="2">
        <v>129106</v>
      </c>
      <c r="K5" s="2">
        <v>124849</v>
      </c>
      <c r="L5" s="2">
        <v>124385</v>
      </c>
      <c r="M5" s="2">
        <v>126119</v>
      </c>
      <c r="N5" s="2">
        <v>132554</v>
      </c>
      <c r="O5" s="2">
        <v>136833</v>
      </c>
      <c r="P5" s="2">
        <v>142216</v>
      </c>
      <c r="Q5" s="3">
        <f t="shared" si="0"/>
        <v>135334.66666666666</v>
      </c>
      <c r="T5" s="2">
        <v>174255</v>
      </c>
      <c r="U5" s="1">
        <v>35521</v>
      </c>
    </row>
    <row r="6" spans="1:21" ht="12.75">
      <c r="A6" s="1">
        <v>35551</v>
      </c>
      <c r="B6" s="2">
        <v>171284</v>
      </c>
      <c r="D6">
        <v>2001</v>
      </c>
      <c r="E6" s="2">
        <v>144872</v>
      </c>
      <c r="F6" s="2">
        <v>142885</v>
      </c>
      <c r="G6" s="2">
        <v>139436</v>
      </c>
      <c r="H6" s="2">
        <v>135652</v>
      </c>
      <c r="I6" s="2">
        <v>130251</v>
      </c>
      <c r="J6" s="2">
        <v>126190</v>
      </c>
      <c r="K6" s="2">
        <v>120169</v>
      </c>
      <c r="L6" s="2">
        <v>119811</v>
      </c>
      <c r="M6" s="2">
        <v>123180</v>
      </c>
      <c r="N6" s="2">
        <v>129431</v>
      </c>
      <c r="O6" s="2">
        <v>134226</v>
      </c>
      <c r="P6" s="2">
        <v>138354</v>
      </c>
      <c r="Q6" s="3">
        <f t="shared" si="0"/>
        <v>132038.08333333334</v>
      </c>
      <c r="T6" s="2">
        <v>171284</v>
      </c>
      <c r="U6" s="1">
        <v>35551</v>
      </c>
    </row>
    <row r="7" spans="1:27" ht="12.75">
      <c r="A7" s="1">
        <v>35582</v>
      </c>
      <c r="B7" s="2">
        <v>167921</v>
      </c>
      <c r="D7">
        <v>2002</v>
      </c>
      <c r="E7" s="2">
        <v>144687</v>
      </c>
      <c r="F7" s="2">
        <v>146262</v>
      </c>
      <c r="G7" s="2">
        <v>145330</v>
      </c>
      <c r="H7" s="2">
        <v>140665</v>
      </c>
      <c r="I7" s="2">
        <v>137461</v>
      </c>
      <c r="J7" s="2">
        <v>136235</v>
      </c>
      <c r="K7" s="2">
        <v>130815</v>
      </c>
      <c r="L7" s="2">
        <v>130326</v>
      </c>
      <c r="M7" s="2">
        <v>130326</v>
      </c>
      <c r="N7" s="2">
        <v>141351</v>
      </c>
      <c r="O7" s="2">
        <v>147001</v>
      </c>
      <c r="P7" s="2">
        <v>151015</v>
      </c>
      <c r="Q7" s="3">
        <f t="shared" si="0"/>
        <v>140122.83333333334</v>
      </c>
      <c r="T7" s="2">
        <v>167921</v>
      </c>
      <c r="U7" s="1">
        <v>35582</v>
      </c>
      <c r="V7">
        <f aca="true" t="shared" si="1" ref="V7:V70">SUM(T2:T12)/11</f>
        <v>169335.9090909091</v>
      </c>
      <c r="Y7" t="s">
        <v>45</v>
      </c>
      <c r="Z7" t="s">
        <v>15</v>
      </c>
      <c r="AA7" t="s">
        <v>46</v>
      </c>
    </row>
    <row r="8" spans="1:27" ht="12.75">
      <c r="A8" s="1">
        <v>35612</v>
      </c>
      <c r="B8" s="2">
        <v>159532</v>
      </c>
      <c r="D8">
        <v>2003</v>
      </c>
      <c r="E8" s="2">
        <v>155179</v>
      </c>
      <c r="F8" s="2">
        <v>153999</v>
      </c>
      <c r="G8" s="2">
        <v>152777</v>
      </c>
      <c r="H8" s="2">
        <v>146650</v>
      </c>
      <c r="I8" s="2">
        <v>142197</v>
      </c>
      <c r="J8" s="2">
        <v>141544</v>
      </c>
      <c r="K8" s="2">
        <v>135478</v>
      </c>
      <c r="L8" s="2">
        <v>134214</v>
      </c>
      <c r="M8" s="2">
        <v>138005</v>
      </c>
      <c r="N8" s="2">
        <v>144501</v>
      </c>
      <c r="O8" s="2">
        <v>149872</v>
      </c>
      <c r="P8" s="2">
        <v>157337</v>
      </c>
      <c r="Q8" s="3">
        <f t="shared" si="0"/>
        <v>145979.41666666666</v>
      </c>
      <c r="T8" s="2">
        <v>159532</v>
      </c>
      <c r="U8" s="1">
        <v>35612</v>
      </c>
      <c r="V8">
        <f t="shared" si="1"/>
        <v>168516.27272727274</v>
      </c>
      <c r="W8">
        <f aca="true" t="shared" si="2" ref="W8:W71">SUM(T2:T14)/13</f>
        <v>169715.38461538462</v>
      </c>
      <c r="X8">
        <f aca="true" t="shared" si="3" ref="X8:X19">($Y8+$Y20+$Y32+$Y44+Y56+Y68+Y80+Y92+Y104+Y116+Y128+Y140+Y152+Y164+Y176+Y188+Y200+Y212)/18</f>
        <v>182307.67696192695</v>
      </c>
      <c r="Y8">
        <f aca="true" t="shared" si="4" ref="Y8:Y71">(V8+W8)/2</f>
        <v>169115.82867132867</v>
      </c>
      <c r="Z8">
        <v>1997</v>
      </c>
      <c r="AA8">
        <f aca="true" t="shared" si="5" ref="AA8:AA71">MONTH(U8)</f>
        <v>7</v>
      </c>
    </row>
    <row r="9" spans="1:27" ht="12.75">
      <c r="A9" s="1">
        <v>35643</v>
      </c>
      <c r="B9" s="2">
        <v>156178</v>
      </c>
      <c r="D9">
        <v>2004</v>
      </c>
      <c r="E9" s="2">
        <v>161216</v>
      </c>
      <c r="F9" s="2">
        <v>158352</v>
      </c>
      <c r="G9" s="2">
        <v>157032</v>
      </c>
      <c r="H9" s="2">
        <v>153043</v>
      </c>
      <c r="I9" s="2">
        <v>146792</v>
      </c>
      <c r="J9" s="2">
        <v>143408</v>
      </c>
      <c r="K9" s="2">
        <v>133965</v>
      </c>
      <c r="L9" s="2">
        <v>133559</v>
      </c>
      <c r="M9" s="2">
        <v>135528</v>
      </c>
      <c r="N9" s="2">
        <v>142163</v>
      </c>
      <c r="O9" s="2">
        <v>149658</v>
      </c>
      <c r="P9" s="2">
        <v>154363</v>
      </c>
      <c r="Q9" s="3">
        <f t="shared" si="0"/>
        <v>147423.25</v>
      </c>
      <c r="T9" s="2">
        <v>156178</v>
      </c>
      <c r="U9" s="1">
        <v>35643</v>
      </c>
      <c r="V9">
        <f t="shared" si="1"/>
        <v>167895.54545454544</v>
      </c>
      <c r="W9">
        <f t="shared" si="2"/>
        <v>168875.23076923078</v>
      </c>
      <c r="X9">
        <f t="shared" si="3"/>
        <v>182675.73795648795</v>
      </c>
      <c r="Y9">
        <f t="shared" si="4"/>
        <v>168385.3881118881</v>
      </c>
      <c r="Z9">
        <v>1997</v>
      </c>
      <c r="AA9">
        <f t="shared" si="5"/>
        <v>8</v>
      </c>
    </row>
    <row r="10" spans="1:27" ht="12.75">
      <c r="A10" s="1">
        <v>35674</v>
      </c>
      <c r="B10" s="2">
        <v>160683</v>
      </c>
      <c r="D10">
        <v>2005</v>
      </c>
      <c r="E10" s="2">
        <v>157847</v>
      </c>
      <c r="F10" s="2">
        <v>155431</v>
      </c>
      <c r="G10" s="2">
        <v>154529</v>
      </c>
      <c r="H10" s="2">
        <v>150840</v>
      </c>
      <c r="I10" s="2">
        <v>172079</v>
      </c>
      <c r="J10" s="2">
        <v>162264</v>
      </c>
      <c r="K10" s="2">
        <v>157423</v>
      </c>
      <c r="L10" s="2">
        <v>157295</v>
      </c>
      <c r="M10" s="2">
        <v>157116</v>
      </c>
      <c r="N10" s="2">
        <v>164299</v>
      </c>
      <c r="O10" s="2">
        <v>172838</v>
      </c>
      <c r="P10" s="2">
        <v>178676</v>
      </c>
      <c r="Q10" s="3">
        <f t="shared" si="0"/>
        <v>161719.75</v>
      </c>
      <c r="T10" s="2">
        <v>160683</v>
      </c>
      <c r="U10" s="1">
        <v>35674</v>
      </c>
      <c r="V10">
        <f t="shared" si="1"/>
        <v>167097.27272727274</v>
      </c>
      <c r="W10">
        <f t="shared" si="2"/>
        <v>167866.46153846153</v>
      </c>
      <c r="X10">
        <f t="shared" si="3"/>
        <v>183037.56002331004</v>
      </c>
      <c r="Y10">
        <f t="shared" si="4"/>
        <v>167481.86713286713</v>
      </c>
      <c r="Z10">
        <v>1997</v>
      </c>
      <c r="AA10">
        <f t="shared" si="5"/>
        <v>9</v>
      </c>
    </row>
    <row r="11" spans="1:27" ht="12.75">
      <c r="A11" s="1">
        <v>35704</v>
      </c>
      <c r="B11" s="2">
        <v>166928</v>
      </c>
      <c r="D11">
        <v>2006</v>
      </c>
      <c r="E11" s="2">
        <v>181401</v>
      </c>
      <c r="F11" s="2">
        <v>178373</v>
      </c>
      <c r="G11" s="2">
        <v>176114</v>
      </c>
      <c r="H11" s="2">
        <v>170332</v>
      </c>
      <c r="I11" s="2">
        <v>163161</v>
      </c>
      <c r="J11" s="2">
        <v>153746</v>
      </c>
      <c r="K11" s="2">
        <v>148068</v>
      </c>
      <c r="L11" s="2">
        <v>146388</v>
      </c>
      <c r="M11" s="2">
        <v>146834</v>
      </c>
      <c r="N11" s="2">
        <v>151534</v>
      </c>
      <c r="O11" s="2">
        <v>158690</v>
      </c>
      <c r="P11" s="2">
        <v>160666</v>
      </c>
      <c r="Q11" s="3">
        <f t="shared" si="0"/>
        <v>161275.58333333334</v>
      </c>
      <c r="T11" s="2">
        <v>166928</v>
      </c>
      <c r="U11" s="1">
        <v>35704</v>
      </c>
      <c r="V11">
        <f t="shared" si="1"/>
        <v>166397</v>
      </c>
      <c r="W11">
        <f t="shared" si="2"/>
        <v>166925.61538461538</v>
      </c>
      <c r="X11">
        <f t="shared" si="3"/>
        <v>183399.85353535356</v>
      </c>
      <c r="Y11">
        <f t="shared" si="4"/>
        <v>166661.3076923077</v>
      </c>
      <c r="Z11">
        <v>1997</v>
      </c>
      <c r="AA11">
        <f t="shared" si="5"/>
        <v>10</v>
      </c>
    </row>
    <row r="12" spans="1:27" ht="12.75">
      <c r="A12" s="1">
        <v>35735</v>
      </c>
      <c r="B12" s="2">
        <v>168823</v>
      </c>
      <c r="D12">
        <v>2007</v>
      </c>
      <c r="E12" s="2">
        <v>163583</v>
      </c>
      <c r="F12" s="2">
        <v>160904</v>
      </c>
      <c r="G12" s="2">
        <v>159886</v>
      </c>
      <c r="H12" s="2">
        <v>155479</v>
      </c>
      <c r="I12" s="2">
        <v>148209</v>
      </c>
      <c r="J12" s="2">
        <v>143156</v>
      </c>
      <c r="K12" s="2">
        <v>139998</v>
      </c>
      <c r="L12" s="2">
        <v>140299</v>
      </c>
      <c r="M12" s="2">
        <v>140960</v>
      </c>
      <c r="N12" s="2">
        <v>146371</v>
      </c>
      <c r="O12" s="2">
        <v>152728</v>
      </c>
      <c r="P12" s="2">
        <v>154982</v>
      </c>
      <c r="Q12" s="3">
        <f t="shared" si="0"/>
        <v>150546.25</v>
      </c>
      <c r="T12" s="2">
        <v>168823</v>
      </c>
      <c r="U12" s="1">
        <v>35735</v>
      </c>
      <c r="V12">
        <f t="shared" si="1"/>
        <v>165863.0909090909</v>
      </c>
      <c r="W12">
        <f t="shared" si="2"/>
        <v>165868.6923076923</v>
      </c>
      <c r="X12">
        <f t="shared" si="3"/>
        <v>183743.07090132093</v>
      </c>
      <c r="Y12">
        <f t="shared" si="4"/>
        <v>165865.8916083916</v>
      </c>
      <c r="Z12">
        <v>1997</v>
      </c>
      <c r="AA12">
        <f t="shared" si="5"/>
        <v>11</v>
      </c>
    </row>
    <row r="13" spans="1:27" ht="12.75">
      <c r="A13" s="1">
        <v>35765</v>
      </c>
      <c r="B13" s="2">
        <v>170767</v>
      </c>
      <c r="D13">
        <v>2008</v>
      </c>
      <c r="E13" s="2">
        <v>161162</v>
      </c>
      <c r="F13" s="2">
        <v>161828</v>
      </c>
      <c r="G13" s="2">
        <v>160180</v>
      </c>
      <c r="H13" s="2">
        <v>159749</v>
      </c>
      <c r="I13" s="2">
        <v>156779</v>
      </c>
      <c r="J13" s="2">
        <v>152708</v>
      </c>
      <c r="K13" s="2">
        <v>149318</v>
      </c>
      <c r="L13" s="2">
        <v>152437</v>
      </c>
      <c r="M13" s="2">
        <v>156834</v>
      </c>
      <c r="N13" s="2">
        <v>168423</v>
      </c>
      <c r="O13" s="2">
        <v>180820</v>
      </c>
      <c r="P13" s="2">
        <v>189903</v>
      </c>
      <c r="Q13" s="3">
        <f t="shared" si="0"/>
        <v>162511.75</v>
      </c>
      <c r="T13" s="2">
        <v>170767</v>
      </c>
      <c r="U13" s="1">
        <v>35765</v>
      </c>
      <c r="V13">
        <f t="shared" si="1"/>
        <v>165189.81818181818</v>
      </c>
      <c r="W13">
        <f t="shared" si="2"/>
        <v>164704.76923076922</v>
      </c>
      <c r="X13">
        <f t="shared" si="3"/>
        <v>184081.34712509712</v>
      </c>
      <c r="Y13">
        <f t="shared" si="4"/>
        <v>164947.29370629368</v>
      </c>
      <c r="Z13">
        <v>1997</v>
      </c>
      <c r="AA13">
        <f t="shared" si="5"/>
        <v>12</v>
      </c>
    </row>
    <row r="14" spans="1:27" ht="13.5" customHeight="1">
      <c r="A14" s="1">
        <v>35796</v>
      </c>
      <c r="B14" s="2">
        <v>172838</v>
      </c>
      <c r="D14">
        <v>2009</v>
      </c>
      <c r="E14" s="2">
        <v>201316</v>
      </c>
      <c r="F14" s="2">
        <v>206570</v>
      </c>
      <c r="G14" s="2">
        <v>211484</v>
      </c>
      <c r="H14" s="2">
        <v>210662</v>
      </c>
      <c r="I14" s="2">
        <v>207518</v>
      </c>
      <c r="J14" s="2">
        <v>200240</v>
      </c>
      <c r="K14" s="2">
        <v>192859</v>
      </c>
      <c r="L14" s="2">
        <v>195241</v>
      </c>
      <c r="M14" s="2">
        <v>200465</v>
      </c>
      <c r="N14" s="2">
        <v>208923</v>
      </c>
      <c r="O14" s="2">
        <v>216828</v>
      </c>
      <c r="P14" s="2">
        <v>222839</v>
      </c>
      <c r="Q14" s="3">
        <f t="shared" si="0"/>
        <v>206245.41666666666</v>
      </c>
      <c r="T14" s="2">
        <v>172838</v>
      </c>
      <c r="U14" s="1">
        <v>35796</v>
      </c>
      <c r="V14">
        <f t="shared" si="1"/>
        <v>164882.63636363635</v>
      </c>
      <c r="W14">
        <f t="shared" si="2"/>
        <v>163111.61538461538</v>
      </c>
      <c r="X14">
        <f t="shared" si="3"/>
        <v>184408.97105672106</v>
      </c>
      <c r="Y14">
        <f t="shared" si="4"/>
        <v>163997.12587412586</v>
      </c>
      <c r="Z14">
        <v>1998</v>
      </c>
      <c r="AA14">
        <f t="shared" si="5"/>
        <v>1</v>
      </c>
    </row>
    <row r="15" spans="1:27" ht="12.75">
      <c r="A15" s="1">
        <v>35827</v>
      </c>
      <c r="B15" s="2">
        <v>168861</v>
      </c>
      <c r="D15">
        <v>2010</v>
      </c>
      <c r="E15" s="2">
        <v>231628</v>
      </c>
      <c r="F15" s="2">
        <v>234171</v>
      </c>
      <c r="G15" s="2">
        <v>236449</v>
      </c>
      <c r="H15" s="2">
        <v>233916</v>
      </c>
      <c r="I15" s="2">
        <v>228507</v>
      </c>
      <c r="J15" s="2">
        <v>219825</v>
      </c>
      <c r="K15" s="2">
        <v>209789</v>
      </c>
      <c r="L15" s="2">
        <v>211532</v>
      </c>
      <c r="M15" s="2">
        <v>216095</v>
      </c>
      <c r="N15" s="2">
        <v>223894</v>
      </c>
      <c r="O15" s="2">
        <v>231721</v>
      </c>
      <c r="P15" s="2">
        <v>237313</v>
      </c>
      <c r="Q15" s="3">
        <f t="shared" si="0"/>
        <v>226236.66666666666</v>
      </c>
      <c r="T15" s="2">
        <v>168861</v>
      </c>
      <c r="U15" s="1">
        <v>35827</v>
      </c>
      <c r="V15">
        <f t="shared" si="1"/>
        <v>164067.36363636365</v>
      </c>
      <c r="W15">
        <f t="shared" si="2"/>
        <v>161910.61538461538</v>
      </c>
      <c r="X15">
        <f t="shared" si="3"/>
        <v>184680.35198135197</v>
      </c>
      <c r="Y15">
        <f t="shared" si="4"/>
        <v>162988.9895104895</v>
      </c>
      <c r="Z15">
        <v>1998</v>
      </c>
      <c r="AA15">
        <f t="shared" si="5"/>
        <v>2</v>
      </c>
    </row>
    <row r="16" spans="1:27" ht="12.75">
      <c r="A16" s="1">
        <v>35855</v>
      </c>
      <c r="B16" s="2">
        <v>166552</v>
      </c>
      <c r="D16">
        <v>2011</v>
      </c>
      <c r="E16" s="2">
        <v>245831</v>
      </c>
      <c r="F16" s="2">
        <v>248279</v>
      </c>
      <c r="G16" s="2">
        <v>249246</v>
      </c>
      <c r="H16" s="2">
        <v>244662</v>
      </c>
      <c r="I16" s="2">
        <v>240014</v>
      </c>
      <c r="J16" s="2">
        <v>233557</v>
      </c>
      <c r="K16" s="2">
        <v>223000</v>
      </c>
      <c r="L16" s="2">
        <v>224582</v>
      </c>
      <c r="M16" s="2">
        <v>232918</v>
      </c>
      <c r="N16" s="2">
        <v>242142</v>
      </c>
      <c r="O16" s="2">
        <v>253416</v>
      </c>
      <c r="P16" s="2">
        <v>258234</v>
      </c>
      <c r="Q16" s="3">
        <f t="shared" si="0"/>
        <v>241323.41666666666</v>
      </c>
      <c r="T16" s="2">
        <v>166552</v>
      </c>
      <c r="U16" s="1">
        <v>35855</v>
      </c>
      <c r="V16">
        <f t="shared" si="1"/>
        <v>162543.36363636365</v>
      </c>
      <c r="W16">
        <f t="shared" si="2"/>
        <v>161046.53846153847</v>
      </c>
      <c r="X16">
        <f t="shared" si="3"/>
        <v>184922.88344988343</v>
      </c>
      <c r="Y16">
        <f t="shared" si="4"/>
        <v>161794.95104895107</v>
      </c>
      <c r="Z16">
        <v>1998</v>
      </c>
      <c r="AA16">
        <f t="shared" si="5"/>
        <v>3</v>
      </c>
    </row>
    <row r="17" spans="1:27" ht="12.75">
      <c r="A17" s="1">
        <v>35886</v>
      </c>
      <c r="B17" s="2">
        <v>165411</v>
      </c>
      <c r="D17">
        <v>2012</v>
      </c>
      <c r="E17" s="2">
        <v>271284</v>
      </c>
      <c r="F17" s="2">
        <v>274675</v>
      </c>
      <c r="G17" s="2">
        <v>276795</v>
      </c>
      <c r="H17" s="2">
        <v>277644</v>
      </c>
      <c r="I17" s="2">
        <v>276608</v>
      </c>
      <c r="J17" s="2">
        <v>269203</v>
      </c>
      <c r="K17" s="2">
        <v>260198</v>
      </c>
      <c r="L17" s="2">
        <v>257267</v>
      </c>
      <c r="M17" s="2">
        <v>259373</v>
      </c>
      <c r="N17" s="2">
        <v>267812</v>
      </c>
      <c r="O17" s="2">
        <v>276536</v>
      </c>
      <c r="P17" s="2">
        <v>278787</v>
      </c>
      <c r="Q17" s="3">
        <f t="shared" si="0"/>
        <v>270515.1666666667</v>
      </c>
      <c r="T17" s="2">
        <v>165411</v>
      </c>
      <c r="U17" s="1">
        <v>35886</v>
      </c>
      <c r="V17">
        <f t="shared" si="1"/>
        <v>160544.9090909091</v>
      </c>
      <c r="W17">
        <f t="shared" si="2"/>
        <v>160148.92307692306</v>
      </c>
      <c r="X17">
        <f t="shared" si="3"/>
        <v>185131.64024864024</v>
      </c>
      <c r="Y17">
        <f t="shared" si="4"/>
        <v>160346.9160839161</v>
      </c>
      <c r="Z17">
        <v>1998</v>
      </c>
      <c r="AA17">
        <f t="shared" si="5"/>
        <v>4</v>
      </c>
    </row>
    <row r="18" spans="1:27" ht="12.75">
      <c r="A18" s="1">
        <v>35916</v>
      </c>
      <c r="B18" s="2">
        <v>160515</v>
      </c>
      <c r="D18">
        <v>2013</v>
      </c>
      <c r="E18" s="2">
        <v>290790</v>
      </c>
      <c r="F18" s="2">
        <v>292823</v>
      </c>
      <c r="G18" s="2">
        <v>291187</v>
      </c>
      <c r="H18" s="2">
        <v>290459</v>
      </c>
      <c r="I18" s="2">
        <v>283886</v>
      </c>
      <c r="J18" s="2">
        <v>273434</v>
      </c>
      <c r="K18" s="2">
        <v>261102</v>
      </c>
      <c r="L18" s="2">
        <v>257524</v>
      </c>
      <c r="M18" s="2">
        <v>260733</v>
      </c>
      <c r="N18" s="2">
        <v>268225</v>
      </c>
      <c r="O18" s="2">
        <v>270854</v>
      </c>
      <c r="P18" s="2">
        <v>271063</v>
      </c>
      <c r="Q18" s="3">
        <f t="shared" si="0"/>
        <v>276006.6666666667</v>
      </c>
      <c r="T18" s="2">
        <v>160515</v>
      </c>
      <c r="U18" s="1">
        <v>35916</v>
      </c>
      <c r="V18">
        <f t="shared" si="1"/>
        <v>158744.0909090909</v>
      </c>
      <c r="W18">
        <f t="shared" si="2"/>
        <v>158869.6923076923</v>
      </c>
      <c r="X18">
        <f t="shared" si="3"/>
        <v>185347.41317016317</v>
      </c>
      <c r="Y18">
        <f t="shared" si="4"/>
        <v>158806.8916083916</v>
      </c>
      <c r="Z18">
        <v>1998</v>
      </c>
      <c r="AA18">
        <f t="shared" si="5"/>
        <v>5</v>
      </c>
    </row>
    <row r="19" spans="1:27" ht="12.75">
      <c r="A19" s="1">
        <v>35947</v>
      </c>
      <c r="B19" s="2">
        <v>156153</v>
      </c>
      <c r="D19">
        <v>2014</v>
      </c>
      <c r="E19" s="2">
        <v>281077</v>
      </c>
      <c r="F19" s="2">
        <v>280071</v>
      </c>
      <c r="G19" s="2">
        <v>276463</v>
      </c>
      <c r="H19" s="2">
        <v>270144</v>
      </c>
      <c r="I19" s="2">
        <v>263444</v>
      </c>
      <c r="J19" s="2">
        <v>252310</v>
      </c>
      <c r="K19" s="2">
        <v>240279</v>
      </c>
      <c r="L19" s="2">
        <v>236939</v>
      </c>
      <c r="M19" s="2">
        <v>238203</v>
      </c>
      <c r="N19" s="2">
        <v>244044</v>
      </c>
      <c r="O19" s="2">
        <v>248632</v>
      </c>
      <c r="P19" s="2">
        <v>251918</v>
      </c>
      <c r="Q19" s="3">
        <f t="shared" si="0"/>
        <v>256960.33333333334</v>
      </c>
      <c r="T19" s="2">
        <v>156153</v>
      </c>
      <c r="U19" s="1">
        <v>35947</v>
      </c>
      <c r="V19">
        <f t="shared" si="1"/>
        <v>156883.27272727274</v>
      </c>
      <c r="W19">
        <f t="shared" si="2"/>
        <v>157635.6923076923</v>
      </c>
      <c r="X19">
        <f t="shared" si="3"/>
        <v>185584.12024087025</v>
      </c>
      <c r="Y19">
        <f t="shared" si="4"/>
        <v>157259.48251748254</v>
      </c>
      <c r="Z19">
        <v>1998</v>
      </c>
      <c r="AA19">
        <f t="shared" si="5"/>
        <v>6</v>
      </c>
    </row>
    <row r="20" spans="1:27" ht="12.75">
      <c r="A20" s="1">
        <v>35977</v>
      </c>
      <c r="B20" s="2">
        <v>147210</v>
      </c>
      <c r="D20">
        <v>2015</v>
      </c>
      <c r="E20" s="2">
        <v>259002</v>
      </c>
      <c r="F20" s="2">
        <v>257549</v>
      </c>
      <c r="G20" s="2">
        <v>252137</v>
      </c>
      <c r="H20" s="2">
        <v>244761</v>
      </c>
      <c r="I20" s="2">
        <v>236981</v>
      </c>
      <c r="J20" s="2">
        <v>229062</v>
      </c>
      <c r="K20" s="2">
        <v>216371</v>
      </c>
      <c r="L20" s="2">
        <v>213732</v>
      </c>
      <c r="M20" s="2">
        <v>215737</v>
      </c>
      <c r="N20" s="2">
        <v>222092</v>
      </c>
      <c r="O20" s="2">
        <v>225158</v>
      </c>
      <c r="P20" s="2">
        <v>228808</v>
      </c>
      <c r="Q20" s="3">
        <f t="shared" si="0"/>
        <v>233449.16666666666</v>
      </c>
      <c r="T20" s="2">
        <v>147210</v>
      </c>
      <c r="U20" s="1">
        <v>35977</v>
      </c>
      <c r="V20">
        <f t="shared" si="1"/>
        <v>155059.9090909091</v>
      </c>
      <c r="W20">
        <f t="shared" si="2"/>
        <v>156362.46153846153</v>
      </c>
      <c r="Y20">
        <f t="shared" si="4"/>
        <v>155711.1853146853</v>
      </c>
      <c r="Z20">
        <v>1998</v>
      </c>
      <c r="AA20">
        <f t="shared" si="5"/>
        <v>7</v>
      </c>
    </row>
    <row r="21" spans="1:27" ht="12.75">
      <c r="A21" s="1">
        <v>36008</v>
      </c>
      <c r="B21" s="2">
        <v>143919</v>
      </c>
      <c r="D21">
        <v>2016</v>
      </c>
      <c r="E21" s="2">
        <v>236447</v>
      </c>
      <c r="F21" s="2">
        <v>235268</v>
      </c>
      <c r="G21" s="2">
        <v>231797</v>
      </c>
      <c r="H21" s="2">
        <v>228153</v>
      </c>
      <c r="I21" s="2">
        <v>220464</v>
      </c>
      <c r="J21" s="2">
        <v>207320</v>
      </c>
      <c r="K21" s="2">
        <v>195457</v>
      </c>
      <c r="L21" s="2">
        <v>193045</v>
      </c>
      <c r="M21" s="2">
        <v>194336</v>
      </c>
      <c r="N21" s="2">
        <v>198940</v>
      </c>
      <c r="O21" s="2">
        <v>203554</v>
      </c>
      <c r="P21" s="2">
        <v>205914</v>
      </c>
      <c r="Q21" s="3">
        <f t="shared" si="0"/>
        <v>212557.91666666666</v>
      </c>
      <c r="T21" s="2">
        <v>143919</v>
      </c>
      <c r="U21" s="1">
        <v>36008</v>
      </c>
      <c r="V21">
        <f t="shared" si="1"/>
        <v>153728.45454545456</v>
      </c>
      <c r="W21">
        <f t="shared" si="2"/>
        <v>154692.53846153847</v>
      </c>
      <c r="Y21">
        <f t="shared" si="4"/>
        <v>154210.4965034965</v>
      </c>
      <c r="Z21">
        <v>1998</v>
      </c>
      <c r="AA21">
        <f t="shared" si="5"/>
        <v>8</v>
      </c>
    </row>
    <row r="22" spans="1:27" ht="12.75">
      <c r="A22" s="1">
        <v>36039</v>
      </c>
      <c r="B22" s="2">
        <v>144945</v>
      </c>
      <c r="D22">
        <v>2017</v>
      </c>
      <c r="E22" s="2">
        <v>212078</v>
      </c>
      <c r="F22" s="2">
        <v>211924</v>
      </c>
      <c r="G22" s="2">
        <v>210056</v>
      </c>
      <c r="H22" s="2">
        <v>204629</v>
      </c>
      <c r="I22" s="2">
        <v>199638</v>
      </c>
      <c r="J22" s="2">
        <v>189665</v>
      </c>
      <c r="K22" s="2">
        <v>181871</v>
      </c>
      <c r="L22" s="2">
        <v>181125</v>
      </c>
      <c r="M22" s="2">
        <v>184057</v>
      </c>
      <c r="N22" s="2">
        <v>185903</v>
      </c>
      <c r="O22" s="2">
        <v>187175</v>
      </c>
      <c r="P22" s="2">
        <v>185013</v>
      </c>
      <c r="Q22" s="3">
        <f t="shared" si="0"/>
        <v>194427.83333333334</v>
      </c>
      <c r="T22" s="2">
        <v>144945</v>
      </c>
      <c r="U22" s="1">
        <v>36039</v>
      </c>
      <c r="V22">
        <f t="shared" si="1"/>
        <v>152326.36363636365</v>
      </c>
      <c r="W22">
        <f t="shared" si="2"/>
        <v>153330.76923076922</v>
      </c>
      <c r="Y22">
        <f t="shared" si="4"/>
        <v>152828.56643356645</v>
      </c>
      <c r="Z22">
        <v>1998</v>
      </c>
      <c r="AA22">
        <f t="shared" si="5"/>
        <v>9</v>
      </c>
    </row>
    <row r="23" spans="1:27" ht="12.75">
      <c r="A23" s="1">
        <v>36069</v>
      </c>
      <c r="B23" s="2">
        <v>149014</v>
      </c>
      <c r="D23">
        <v>2018</v>
      </c>
      <c r="E23" s="2">
        <v>189886</v>
      </c>
      <c r="F23" s="2">
        <v>188207</v>
      </c>
      <c r="G23" s="2">
        <v>185103</v>
      </c>
      <c r="H23" s="2">
        <v>182291</v>
      </c>
      <c r="I23" s="2">
        <v>176696</v>
      </c>
      <c r="J23" s="2">
        <v>170065</v>
      </c>
      <c r="K23" s="2">
        <v>163412</v>
      </c>
      <c r="L23" s="2">
        <v>164424</v>
      </c>
      <c r="M23" s="2">
        <v>166320</v>
      </c>
      <c r="N23" s="2">
        <v>169744</v>
      </c>
      <c r="O23" s="2">
        <v>170369</v>
      </c>
      <c r="P23" s="2">
        <v>169295</v>
      </c>
      <c r="Q23" s="3">
        <f t="shared" si="0"/>
        <v>174651</v>
      </c>
      <c r="T23" s="2">
        <v>149014</v>
      </c>
      <c r="U23" s="1">
        <v>36069</v>
      </c>
      <c r="V23">
        <f t="shared" si="1"/>
        <v>151030.63636363635</v>
      </c>
      <c r="W23">
        <f t="shared" si="2"/>
        <v>151825.76923076922</v>
      </c>
      <c r="Y23">
        <f t="shared" si="4"/>
        <v>151428.2027972028</v>
      </c>
      <c r="Z23">
        <v>1998</v>
      </c>
      <c r="AA23">
        <f t="shared" si="5"/>
        <v>10</v>
      </c>
    </row>
    <row r="24" spans="1:27" ht="12.75">
      <c r="A24" s="1">
        <v>36100</v>
      </c>
      <c r="B24" s="2">
        <v>150298</v>
      </c>
      <c r="D24">
        <v>2019</v>
      </c>
      <c r="E24" s="2">
        <v>174800</v>
      </c>
      <c r="F24" s="2">
        <v>173709</v>
      </c>
      <c r="G24" s="2">
        <v>170841</v>
      </c>
      <c r="H24" s="2">
        <v>166226</v>
      </c>
      <c r="I24" s="2">
        <v>160805</v>
      </c>
      <c r="J24" s="2">
        <v>155249</v>
      </c>
      <c r="K24" s="2">
        <v>150921</v>
      </c>
      <c r="L24" s="2">
        <v>153820</v>
      </c>
      <c r="M24" s="2">
        <v>156984</v>
      </c>
      <c r="N24" s="2">
        <v>164307</v>
      </c>
      <c r="O24" s="2">
        <v>165659</v>
      </c>
      <c r="P24" s="2">
        <v>165308</v>
      </c>
      <c r="Q24" s="3">
        <f t="shared" si="0"/>
        <v>163219.08333333334</v>
      </c>
      <c r="T24" s="2">
        <v>150298</v>
      </c>
      <c r="U24" s="1">
        <v>36100</v>
      </c>
      <c r="V24">
        <f t="shared" si="1"/>
        <v>149800.81818181818</v>
      </c>
      <c r="W24">
        <f t="shared" si="2"/>
        <v>149800.15384615384</v>
      </c>
      <c r="Y24">
        <f t="shared" si="4"/>
        <v>149800.486013986</v>
      </c>
      <c r="Z24">
        <v>1998</v>
      </c>
      <c r="AA24">
        <f t="shared" si="5"/>
        <v>11</v>
      </c>
    </row>
    <row r="25" spans="1:27" ht="12.75">
      <c r="A25" s="1">
        <v>36130</v>
      </c>
      <c r="B25" s="2">
        <v>152781</v>
      </c>
      <c r="D25">
        <v>2020</v>
      </c>
      <c r="E25" s="2">
        <v>167755</v>
      </c>
      <c r="F25" s="2">
        <v>166229</v>
      </c>
      <c r="G25" s="2">
        <v>174481</v>
      </c>
      <c r="H25" s="2">
        <v>191629</v>
      </c>
      <c r="I25" s="2">
        <v>191082</v>
      </c>
      <c r="J25" s="2">
        <v>184654</v>
      </c>
      <c r="K25" s="2">
        <v>175311</v>
      </c>
      <c r="L25" s="2">
        <v>176951</v>
      </c>
      <c r="M25" s="2">
        <v>176574</v>
      </c>
      <c r="N25" s="2">
        <v>181307</v>
      </c>
      <c r="O25" s="2">
        <v>187472</v>
      </c>
      <c r="P25" s="2">
        <v>189587</v>
      </c>
      <c r="Q25" s="3">
        <f t="shared" si="0"/>
        <v>180252.66666666666</v>
      </c>
      <c r="T25" s="2">
        <v>152781</v>
      </c>
      <c r="U25" s="1">
        <v>36130</v>
      </c>
      <c r="V25">
        <f t="shared" si="1"/>
        <v>148248.54545454544</v>
      </c>
      <c r="W25">
        <f t="shared" si="2"/>
        <v>147663.61538461538</v>
      </c>
      <c r="Y25">
        <f t="shared" si="4"/>
        <v>147956.0804195804</v>
      </c>
      <c r="Z25">
        <v>1998</v>
      </c>
      <c r="AA25">
        <f t="shared" si="5"/>
        <v>12</v>
      </c>
    </row>
    <row r="26" spans="1:27" ht="12.75">
      <c r="A26" s="1">
        <v>36161</v>
      </c>
      <c r="B26" s="2">
        <v>154215</v>
      </c>
      <c r="D26" s="4" t="s">
        <v>69</v>
      </c>
      <c r="E26" s="8">
        <f aca="true" t="shared" si="6" ref="E26:P26">SUM(E2:E25)/24</f>
        <v>195206.83333333334</v>
      </c>
      <c r="F26" s="8">
        <f t="shared" si="6"/>
        <v>194740.54166666666</v>
      </c>
      <c r="G26" s="8">
        <f t="shared" si="6"/>
        <v>193747.25</v>
      </c>
      <c r="H26" s="8">
        <f t="shared" si="6"/>
        <v>190944.375</v>
      </c>
      <c r="I26" s="8">
        <f t="shared" si="6"/>
        <v>186950.95833333334</v>
      </c>
      <c r="J26" s="8">
        <f t="shared" si="6"/>
        <v>180406.45833333334</v>
      </c>
      <c r="K26" s="8">
        <f t="shared" si="6"/>
        <v>172658.75</v>
      </c>
      <c r="L26" s="8">
        <f t="shared" si="6"/>
        <v>172126.25</v>
      </c>
      <c r="M26" s="8">
        <f t="shared" si="6"/>
        <v>174606.54166666666</v>
      </c>
      <c r="N26" s="8">
        <f t="shared" si="6"/>
        <v>181115.04166666666</v>
      </c>
      <c r="O26" s="8">
        <f t="shared" si="6"/>
        <v>186536</v>
      </c>
      <c r="P26" s="8">
        <f t="shared" si="6"/>
        <v>189896.70833333334</v>
      </c>
      <c r="T26" s="2">
        <v>154215</v>
      </c>
      <c r="U26" s="1">
        <v>36161</v>
      </c>
      <c r="V26">
        <f t="shared" si="1"/>
        <v>146933.0909090909</v>
      </c>
      <c r="W26">
        <f t="shared" si="2"/>
        <v>145376.07692307694</v>
      </c>
      <c r="Y26">
        <f t="shared" si="4"/>
        <v>146154.5839160839</v>
      </c>
      <c r="Z26">
        <v>1999</v>
      </c>
      <c r="AA26">
        <f t="shared" si="5"/>
        <v>1</v>
      </c>
    </row>
    <row r="27" spans="1:27" ht="12.75">
      <c r="A27" s="1">
        <v>36192</v>
      </c>
      <c r="B27" s="2">
        <v>151129</v>
      </c>
      <c r="T27" s="2">
        <v>151129</v>
      </c>
      <c r="U27" s="1">
        <v>36192</v>
      </c>
      <c r="V27">
        <f t="shared" si="1"/>
        <v>145341.81818181818</v>
      </c>
      <c r="W27">
        <f t="shared" si="2"/>
        <v>143747.38461538462</v>
      </c>
      <c r="Y27">
        <f t="shared" si="4"/>
        <v>144544.6013986014</v>
      </c>
      <c r="Z27">
        <v>1999</v>
      </c>
      <c r="AA27">
        <f t="shared" si="5"/>
        <v>2</v>
      </c>
    </row>
    <row r="28" spans="1:27" ht="12.75">
      <c r="A28" s="1">
        <v>36220</v>
      </c>
      <c r="B28" s="2">
        <v>151158</v>
      </c>
      <c r="T28" s="2">
        <v>151158</v>
      </c>
      <c r="U28" s="1">
        <v>36220</v>
      </c>
      <c r="V28">
        <f t="shared" si="1"/>
        <v>143622.9090909091</v>
      </c>
      <c r="W28">
        <f t="shared" si="2"/>
        <v>142540.6923076923</v>
      </c>
      <c r="Y28">
        <f t="shared" si="4"/>
        <v>143081.80069930071</v>
      </c>
      <c r="Z28">
        <v>1999</v>
      </c>
      <c r="AA28">
        <f t="shared" si="5"/>
        <v>3</v>
      </c>
    </row>
    <row r="29" spans="1:27" ht="12.75">
      <c r="A29" s="1">
        <v>36251</v>
      </c>
      <c r="B29" s="2">
        <v>146987</v>
      </c>
      <c r="T29" s="2">
        <v>146987</v>
      </c>
      <c r="U29" s="1">
        <v>36251</v>
      </c>
      <c r="V29">
        <f t="shared" si="1"/>
        <v>141733.63636363635</v>
      </c>
      <c r="W29">
        <f t="shared" si="2"/>
        <v>141611</v>
      </c>
      <c r="Y29">
        <f t="shared" si="4"/>
        <v>141672.31818181818</v>
      </c>
      <c r="Z29">
        <v>1999</v>
      </c>
      <c r="AA29">
        <f t="shared" si="5"/>
        <v>4</v>
      </c>
    </row>
    <row r="30" spans="1:27" ht="13.5" thickBot="1">
      <c r="A30" s="1">
        <v>36281</v>
      </c>
      <c r="B30" s="2">
        <v>139078</v>
      </c>
      <c r="L30" s="2"/>
      <c r="T30" s="2">
        <v>139078</v>
      </c>
      <c r="U30" s="1">
        <v>36281</v>
      </c>
      <c r="V30">
        <f t="shared" si="1"/>
        <v>140148.27272727274</v>
      </c>
      <c r="W30">
        <f t="shared" si="2"/>
        <v>140740.92307692306</v>
      </c>
      <c r="Y30">
        <f t="shared" si="4"/>
        <v>140444.5979020979</v>
      </c>
      <c r="Z30">
        <v>1999</v>
      </c>
      <c r="AA30">
        <f t="shared" si="5"/>
        <v>5</v>
      </c>
    </row>
    <row r="31" spans="1:27" ht="12.75">
      <c r="A31" s="1">
        <v>36312</v>
      </c>
      <c r="B31" s="2">
        <v>132740</v>
      </c>
      <c r="D31" s="25" t="s">
        <v>70</v>
      </c>
      <c r="E31" s="33"/>
      <c r="F31" s="33"/>
      <c r="G31" s="33"/>
      <c r="H31" s="33"/>
      <c r="I31" s="26"/>
      <c r="L31" s="2"/>
      <c r="T31" s="2">
        <v>132740</v>
      </c>
      <c r="U31" s="1">
        <v>36312</v>
      </c>
      <c r="V31">
        <f t="shared" si="1"/>
        <v>138777.54545454544</v>
      </c>
      <c r="W31">
        <f t="shared" si="2"/>
        <v>140132</v>
      </c>
      <c r="Y31">
        <f t="shared" si="4"/>
        <v>139454.7727272727</v>
      </c>
      <c r="Z31">
        <v>1999</v>
      </c>
      <c r="AA31">
        <f t="shared" si="5"/>
        <v>6</v>
      </c>
    </row>
    <row r="32" spans="1:27" ht="12.75">
      <c r="A32" s="1">
        <v>36342</v>
      </c>
      <c r="B32" s="2">
        <v>126415</v>
      </c>
      <c r="D32" s="61"/>
      <c r="E32" s="11"/>
      <c r="F32" s="11"/>
      <c r="G32" s="11"/>
      <c r="H32" s="11"/>
      <c r="I32" s="62"/>
      <c r="L32" s="2"/>
      <c r="T32" s="2">
        <v>126415</v>
      </c>
      <c r="U32" s="1">
        <v>36342</v>
      </c>
      <c r="V32">
        <f t="shared" si="1"/>
        <v>137701.81818181818</v>
      </c>
      <c r="W32">
        <f t="shared" si="2"/>
        <v>139632.46153846153</v>
      </c>
      <c r="Y32">
        <f t="shared" si="4"/>
        <v>138667.13986013987</v>
      </c>
      <c r="Z32">
        <v>1999</v>
      </c>
      <c r="AA32">
        <f t="shared" si="5"/>
        <v>7</v>
      </c>
    </row>
    <row r="33" spans="1:27" ht="12.75">
      <c r="A33" s="1">
        <v>36373</v>
      </c>
      <c r="B33" s="2">
        <v>126037</v>
      </c>
      <c r="D33" s="61" t="s">
        <v>65</v>
      </c>
      <c r="E33" s="11"/>
      <c r="F33" s="11"/>
      <c r="G33" s="11"/>
      <c r="H33" s="11"/>
      <c r="I33" s="62" t="s">
        <v>66</v>
      </c>
      <c r="L33" s="2"/>
      <c r="T33" s="2">
        <v>126037</v>
      </c>
      <c r="U33" s="1">
        <v>36373</v>
      </c>
      <c r="V33">
        <f t="shared" si="1"/>
        <v>137261.63636363635</v>
      </c>
      <c r="W33">
        <f t="shared" si="2"/>
        <v>139047.3076923077</v>
      </c>
      <c r="Y33">
        <f t="shared" si="4"/>
        <v>138154.47202797202</v>
      </c>
      <c r="Z33">
        <v>1999</v>
      </c>
      <c r="AA33">
        <f t="shared" si="5"/>
        <v>8</v>
      </c>
    </row>
    <row r="34" spans="1:27" ht="12.75">
      <c r="A34" s="1">
        <v>36404</v>
      </c>
      <c r="B34" s="2">
        <v>128232</v>
      </c>
      <c r="D34" s="61">
        <v>24</v>
      </c>
      <c r="E34" s="11">
        <v>48204</v>
      </c>
      <c r="F34" s="11"/>
      <c r="G34" s="11"/>
      <c r="H34" s="11"/>
      <c r="I34" s="62">
        <v>4438205</v>
      </c>
      <c r="L34" s="2"/>
      <c r="T34" s="2">
        <v>128232</v>
      </c>
      <c r="U34" s="1">
        <v>36404</v>
      </c>
      <c r="V34">
        <f t="shared" si="1"/>
        <v>136848</v>
      </c>
      <c r="W34">
        <f t="shared" si="2"/>
        <v>138441.92307692306</v>
      </c>
      <c r="Y34">
        <f t="shared" si="4"/>
        <v>137644.96153846153</v>
      </c>
      <c r="Z34">
        <v>1999</v>
      </c>
      <c r="AA34">
        <f t="shared" si="5"/>
        <v>9</v>
      </c>
    </row>
    <row r="35" spans="1:27" ht="12.75">
      <c r="A35" s="1">
        <v>36434</v>
      </c>
      <c r="B35" s="2">
        <v>132859</v>
      </c>
      <c r="D35" s="61">
        <v>48204</v>
      </c>
      <c r="E35" s="11">
        <v>96818884</v>
      </c>
      <c r="F35" s="11"/>
      <c r="G35" s="11"/>
      <c r="H35" s="11"/>
      <c r="I35" s="62">
        <v>8918283444</v>
      </c>
      <c r="L35" s="2"/>
      <c r="T35" s="2">
        <v>132859</v>
      </c>
      <c r="U35" s="1">
        <v>36434</v>
      </c>
      <c r="V35">
        <f t="shared" si="1"/>
        <v>136509.0909090909</v>
      </c>
      <c r="W35">
        <f t="shared" si="2"/>
        <v>137462.53846153847</v>
      </c>
      <c r="Y35">
        <f t="shared" si="4"/>
        <v>136985.8146853147</v>
      </c>
      <c r="Z35">
        <v>1999</v>
      </c>
      <c r="AA35">
        <f t="shared" si="5"/>
        <v>10</v>
      </c>
    </row>
    <row r="36" spans="1:27" ht="12.75">
      <c r="A36" s="1">
        <v>36465</v>
      </c>
      <c r="B36" s="2">
        <v>137703</v>
      </c>
      <c r="D36" s="61"/>
      <c r="E36" s="11"/>
      <c r="F36" s="11"/>
      <c r="G36" s="11"/>
      <c r="H36" s="11"/>
      <c r="I36" s="62"/>
      <c r="L36" s="2"/>
      <c r="T36" s="2">
        <v>137703</v>
      </c>
      <c r="U36" s="1">
        <v>36465</v>
      </c>
      <c r="V36">
        <f t="shared" si="1"/>
        <v>136449.81818181818</v>
      </c>
      <c r="W36">
        <f t="shared" si="2"/>
        <v>136415.38461538462</v>
      </c>
      <c r="Y36">
        <f t="shared" si="4"/>
        <v>136432.6013986014</v>
      </c>
      <c r="Z36">
        <v>1999</v>
      </c>
      <c r="AA36">
        <f t="shared" si="5"/>
        <v>11</v>
      </c>
    </row>
    <row r="37" spans="1:27" ht="12.75">
      <c r="A37" s="1">
        <v>36495</v>
      </c>
      <c r="B37" s="2">
        <v>142382</v>
      </c>
      <c r="D37" s="61"/>
      <c r="E37" s="11"/>
      <c r="F37" s="11"/>
      <c r="G37" s="11"/>
      <c r="H37" s="11"/>
      <c r="I37" s="62"/>
      <c r="L37" s="2"/>
      <c r="T37" s="2">
        <v>142382</v>
      </c>
      <c r="U37" s="1">
        <v>36495</v>
      </c>
      <c r="V37">
        <f t="shared" si="1"/>
        <v>136507.45454545456</v>
      </c>
      <c r="W37">
        <f t="shared" si="2"/>
        <v>135648.3076923077</v>
      </c>
      <c r="Y37">
        <f t="shared" si="4"/>
        <v>136077.8811188811</v>
      </c>
      <c r="Z37">
        <v>1999</v>
      </c>
      <c r="AA37">
        <f t="shared" si="5"/>
        <v>12</v>
      </c>
    </row>
    <row r="38" spans="1:27" ht="12.75">
      <c r="A38" s="1">
        <v>36526</v>
      </c>
      <c r="B38" s="2">
        <v>146287</v>
      </c>
      <c r="D38" s="61"/>
      <c r="E38" s="11"/>
      <c r="F38" s="11"/>
      <c r="G38" s="11"/>
      <c r="H38" s="11"/>
      <c r="I38" s="62"/>
      <c r="L38" s="2"/>
      <c r="T38" s="2">
        <v>146287</v>
      </c>
      <c r="U38" s="1">
        <v>36526</v>
      </c>
      <c r="V38">
        <f t="shared" si="1"/>
        <v>136752.0909090909</v>
      </c>
      <c r="W38">
        <f t="shared" si="2"/>
        <v>135041.3076923077</v>
      </c>
      <c r="Y38">
        <f t="shared" si="4"/>
        <v>135896.69930069929</v>
      </c>
      <c r="Z38">
        <v>2000</v>
      </c>
      <c r="AA38">
        <f t="shared" si="5"/>
        <v>1</v>
      </c>
    </row>
    <row r="39" spans="1:27" ht="12.75">
      <c r="A39" s="1">
        <v>36557</v>
      </c>
      <c r="B39" s="2">
        <v>146608</v>
      </c>
      <c r="D39" s="63" t="s">
        <v>67</v>
      </c>
      <c r="E39" s="11"/>
      <c r="F39" s="11"/>
      <c r="G39" s="11"/>
      <c r="H39" s="11"/>
      <c r="I39" s="62" t="s">
        <v>68</v>
      </c>
      <c r="L39" s="2"/>
      <c r="T39" s="2">
        <v>146608</v>
      </c>
      <c r="U39" s="1">
        <v>36557</v>
      </c>
      <c r="V39">
        <f t="shared" si="1"/>
        <v>136644.0909090909</v>
      </c>
      <c r="W39">
        <f t="shared" si="2"/>
        <v>134885.15384615384</v>
      </c>
      <c r="Y39">
        <f t="shared" si="4"/>
        <v>135764.62237762238</v>
      </c>
      <c r="Z39">
        <v>2000</v>
      </c>
      <c r="AA39">
        <f t="shared" si="5"/>
        <v>2</v>
      </c>
    </row>
    <row r="40" spans="1:27" ht="12.75">
      <c r="A40" s="1">
        <v>36586</v>
      </c>
      <c r="B40" s="2">
        <v>143259</v>
      </c>
      <c r="D40" s="63">
        <f>INDEX(MINVERSE($D$34:$E$35),1,1)</f>
        <v>3507.930579724405</v>
      </c>
      <c r="E40" s="5">
        <f>INDEX(MINVERSE($D$34:$E$35),1,2)</f>
        <v>-1.7465217391375347</v>
      </c>
      <c r="F40" s="5"/>
      <c r="G40" s="11"/>
      <c r="H40" s="11"/>
      <c r="I40" s="62">
        <f>INDEX(MMULT($D$40:$E$41,$I$34:$I$35),1,1)</f>
        <v>-7060872.15060997</v>
      </c>
      <c r="L40" s="2"/>
      <c r="T40" s="2">
        <v>143259</v>
      </c>
      <c r="U40" s="1">
        <v>36586</v>
      </c>
      <c r="V40">
        <f t="shared" si="1"/>
        <v>136294.36363636365</v>
      </c>
      <c r="W40">
        <f t="shared" si="2"/>
        <v>134891.46153846153</v>
      </c>
      <c r="Y40">
        <f t="shared" si="4"/>
        <v>135592.91258741257</v>
      </c>
      <c r="Z40">
        <v>2000</v>
      </c>
      <c r="AA40">
        <f t="shared" si="5"/>
        <v>3</v>
      </c>
    </row>
    <row r="41" spans="1:27" ht="13.5" thickBot="1">
      <c r="A41" s="1">
        <v>36617</v>
      </c>
      <c r="B41" s="2">
        <v>138426</v>
      </c>
      <c r="D41" s="64">
        <f>INDEX(MINVERSE($D$34:$E$35),2,1)</f>
        <v>-1.7465217391375345</v>
      </c>
      <c r="E41" s="6">
        <f>INDEX(MINVERSE($D$34:$E$35),2,2)</f>
        <v>0.0008695652173948392</v>
      </c>
      <c r="F41" s="6"/>
      <c r="G41" s="34"/>
      <c r="H41" s="34"/>
      <c r="I41" s="40">
        <f>INDEX(MMULT($D$40:$E$41,$I$34:$I$35),2,1)</f>
        <v>3607.5665217544883</v>
      </c>
      <c r="L41" s="2"/>
      <c r="T41" s="2">
        <v>138426</v>
      </c>
      <c r="U41" s="1">
        <v>36617</v>
      </c>
      <c r="V41">
        <f t="shared" si="1"/>
        <v>135681.63636363635</v>
      </c>
      <c r="W41">
        <f t="shared" si="2"/>
        <v>135223.92307692306</v>
      </c>
      <c r="Y41">
        <f t="shared" si="4"/>
        <v>135452.7797202797</v>
      </c>
      <c r="Z41">
        <v>2000</v>
      </c>
      <c r="AA41">
        <f t="shared" si="5"/>
        <v>4</v>
      </c>
    </row>
    <row r="42" spans="1:27" ht="13.5" thickBot="1">
      <c r="A42" s="1">
        <v>36647</v>
      </c>
      <c r="B42" s="2">
        <v>133374</v>
      </c>
      <c r="T42" s="2">
        <v>133374</v>
      </c>
      <c r="U42" s="1">
        <v>36647</v>
      </c>
      <c r="V42">
        <f t="shared" si="1"/>
        <v>135213.54545454544</v>
      </c>
      <c r="W42">
        <f t="shared" si="2"/>
        <v>135529.61538461538</v>
      </c>
      <c r="Y42">
        <f t="shared" si="4"/>
        <v>135371.5804195804</v>
      </c>
      <c r="Z42">
        <v>2000</v>
      </c>
      <c r="AA42">
        <f t="shared" si="5"/>
        <v>5</v>
      </c>
    </row>
    <row r="43" spans="1:27" ht="26.25" thickBot="1">
      <c r="A43" s="1">
        <v>36678</v>
      </c>
      <c r="B43" s="2">
        <v>129106</v>
      </c>
      <c r="D43" s="69"/>
      <c r="E43" s="70" t="s">
        <v>72</v>
      </c>
      <c r="F43" s="70" t="s">
        <v>69</v>
      </c>
      <c r="G43" s="70" t="s">
        <v>44</v>
      </c>
      <c r="H43" s="71" t="s">
        <v>71</v>
      </c>
      <c r="T43" s="2">
        <v>129106</v>
      </c>
      <c r="U43" s="1">
        <v>36678</v>
      </c>
      <c r="V43">
        <f t="shared" si="1"/>
        <v>134709.0909090909</v>
      </c>
      <c r="W43">
        <f t="shared" si="2"/>
        <v>135876.76923076922</v>
      </c>
      <c r="Y43">
        <f t="shared" si="4"/>
        <v>135292.93006993007</v>
      </c>
      <c r="Z43">
        <v>2000</v>
      </c>
      <c r="AA43">
        <f t="shared" si="5"/>
        <v>6</v>
      </c>
    </row>
    <row r="44" spans="1:27" ht="12.75">
      <c r="A44" s="1">
        <v>36708</v>
      </c>
      <c r="B44" s="2">
        <v>124849</v>
      </c>
      <c r="D44" s="61" t="s">
        <v>0</v>
      </c>
      <c r="E44" s="11">
        <v>1</v>
      </c>
      <c r="F44" s="43">
        <v>195206.83333333334</v>
      </c>
      <c r="G44" s="43">
        <f>F44-$I$41*(E44-1)/12</f>
        <v>195206.83333333334</v>
      </c>
      <c r="H44" s="66">
        <f>G44/$G$56*100</f>
        <v>106.52031707182097</v>
      </c>
      <c r="T44" s="2">
        <v>124849</v>
      </c>
      <c r="U44" s="1">
        <v>36708</v>
      </c>
      <c r="V44">
        <f t="shared" si="1"/>
        <v>134339</v>
      </c>
      <c r="W44">
        <f t="shared" si="2"/>
        <v>136068.3076923077</v>
      </c>
      <c r="Y44">
        <f t="shared" si="4"/>
        <v>135203.65384615384</v>
      </c>
      <c r="Z44">
        <v>2000</v>
      </c>
      <c r="AA44">
        <f t="shared" si="5"/>
        <v>7</v>
      </c>
    </row>
    <row r="45" spans="1:27" ht="12.75">
      <c r="A45" s="1">
        <v>36739</v>
      </c>
      <c r="B45" s="2">
        <v>124385</v>
      </c>
      <c r="D45" s="61" t="s">
        <v>1</v>
      </c>
      <c r="E45" s="11">
        <v>2</v>
      </c>
      <c r="F45" s="43">
        <v>194740.54166666666</v>
      </c>
      <c r="G45" s="43">
        <f aca="true" t="shared" si="7" ref="G45:G55">F45-$I$41*(E45-1)/12</f>
        <v>194439.9111231871</v>
      </c>
      <c r="H45" s="66">
        <f aca="true" t="shared" si="8" ref="H45:H55">G45/$G$56*100</f>
        <v>106.1018235406304</v>
      </c>
      <c r="T45" s="2">
        <v>124385</v>
      </c>
      <c r="U45" s="1">
        <v>36739</v>
      </c>
      <c r="V45">
        <f t="shared" si="1"/>
        <v>134181.18181818182</v>
      </c>
      <c r="W45">
        <f t="shared" si="2"/>
        <v>135806.61538461538</v>
      </c>
      <c r="Y45">
        <f t="shared" si="4"/>
        <v>134993.8986013986</v>
      </c>
      <c r="Z45">
        <v>2000</v>
      </c>
      <c r="AA45">
        <f t="shared" si="5"/>
        <v>8</v>
      </c>
    </row>
    <row r="46" spans="1:27" ht="12.75">
      <c r="A46" s="1">
        <v>36770</v>
      </c>
      <c r="B46" s="2">
        <v>126119</v>
      </c>
      <c r="D46" s="61" t="s">
        <v>2</v>
      </c>
      <c r="E46" s="11">
        <v>3</v>
      </c>
      <c r="F46" s="43">
        <v>193747.25</v>
      </c>
      <c r="G46" s="43">
        <f t="shared" si="7"/>
        <v>193145.98891304093</v>
      </c>
      <c r="H46" s="66">
        <f t="shared" si="8"/>
        <v>105.3957570482977</v>
      </c>
      <c r="T46" s="2">
        <v>126119</v>
      </c>
      <c r="U46" s="1">
        <v>36770</v>
      </c>
      <c r="V46">
        <f t="shared" si="1"/>
        <v>134147.18181818182</v>
      </c>
      <c r="W46">
        <f t="shared" si="2"/>
        <v>135254.92307692306</v>
      </c>
      <c r="Y46">
        <f t="shared" si="4"/>
        <v>134701.05244755244</v>
      </c>
      <c r="Z46">
        <v>2000</v>
      </c>
      <c r="AA46">
        <f t="shared" si="5"/>
        <v>9</v>
      </c>
    </row>
    <row r="47" spans="1:27" ht="12.75">
      <c r="A47" s="1">
        <v>36800</v>
      </c>
      <c r="B47" s="2">
        <v>132554</v>
      </c>
      <c r="D47" s="61" t="s">
        <v>3</v>
      </c>
      <c r="E47" s="11">
        <v>4</v>
      </c>
      <c r="F47" s="43">
        <v>190944.375</v>
      </c>
      <c r="G47" s="43">
        <f t="shared" si="7"/>
        <v>190042.48336956138</v>
      </c>
      <c r="H47" s="66">
        <f t="shared" si="8"/>
        <v>103.70223849220754</v>
      </c>
      <c r="T47" s="2">
        <v>132554</v>
      </c>
      <c r="U47" s="1">
        <v>36800</v>
      </c>
      <c r="V47">
        <f t="shared" si="1"/>
        <v>134239</v>
      </c>
      <c r="W47">
        <f t="shared" si="2"/>
        <v>134669.76923076922</v>
      </c>
      <c r="Y47">
        <f t="shared" si="4"/>
        <v>134454.38461538462</v>
      </c>
      <c r="Z47">
        <v>2000</v>
      </c>
      <c r="AA47">
        <f t="shared" si="5"/>
        <v>10</v>
      </c>
    </row>
    <row r="48" spans="1:27" ht="12.75">
      <c r="A48" s="1">
        <v>36831</v>
      </c>
      <c r="B48" s="2">
        <v>136833</v>
      </c>
      <c r="D48" s="61" t="s">
        <v>4</v>
      </c>
      <c r="E48" s="11">
        <v>5</v>
      </c>
      <c r="F48" s="43">
        <v>186950.95833333334</v>
      </c>
      <c r="G48" s="43">
        <f t="shared" si="7"/>
        <v>185748.43615941517</v>
      </c>
      <c r="H48" s="66">
        <f t="shared" si="8"/>
        <v>101.35906606050744</v>
      </c>
      <c r="T48" s="2">
        <v>136833</v>
      </c>
      <c r="U48" s="1">
        <v>36831</v>
      </c>
      <c r="V48">
        <f t="shared" si="1"/>
        <v>134446.0909090909</v>
      </c>
      <c r="W48">
        <f t="shared" si="2"/>
        <v>134040.92307692306</v>
      </c>
      <c r="Y48">
        <f t="shared" si="4"/>
        <v>134243.50699300697</v>
      </c>
      <c r="Z48">
        <v>2000</v>
      </c>
      <c r="AA48">
        <f t="shared" si="5"/>
        <v>11</v>
      </c>
    </row>
    <row r="49" spans="1:27" ht="12.75">
      <c r="A49" s="1">
        <v>36861</v>
      </c>
      <c r="B49" s="2">
        <v>142216</v>
      </c>
      <c r="D49" s="61" t="s">
        <v>5</v>
      </c>
      <c r="E49" s="11">
        <v>6</v>
      </c>
      <c r="F49" s="43">
        <v>180406.45833333334</v>
      </c>
      <c r="G49" s="43">
        <f t="shared" si="7"/>
        <v>178903.30561593565</v>
      </c>
      <c r="H49" s="66">
        <f t="shared" si="8"/>
        <v>97.62382040625126</v>
      </c>
      <c r="T49" s="2">
        <v>142216</v>
      </c>
      <c r="U49" s="1">
        <v>36861</v>
      </c>
      <c r="V49">
        <f t="shared" si="1"/>
        <v>134550.18181818182</v>
      </c>
      <c r="W49">
        <f t="shared" si="2"/>
        <v>133488.3076923077</v>
      </c>
      <c r="Y49">
        <f t="shared" si="4"/>
        <v>134019.24475524476</v>
      </c>
      <c r="Z49">
        <v>2000</v>
      </c>
      <c r="AA49">
        <f t="shared" si="5"/>
        <v>12</v>
      </c>
    </row>
    <row r="50" spans="1:27" ht="12.75">
      <c r="A50" s="1">
        <v>36892</v>
      </c>
      <c r="B50" s="2">
        <v>144872</v>
      </c>
      <c r="D50" s="61" t="s">
        <v>6</v>
      </c>
      <c r="E50" s="11">
        <v>7</v>
      </c>
      <c r="F50" s="43">
        <v>172658.75</v>
      </c>
      <c r="G50" s="43">
        <f t="shared" si="7"/>
        <v>170854.96673912276</v>
      </c>
      <c r="H50" s="66">
        <f t="shared" si="8"/>
        <v>93.23200893930515</v>
      </c>
      <c r="T50" s="2">
        <v>144872</v>
      </c>
      <c r="U50" s="1">
        <v>36892</v>
      </c>
      <c r="V50">
        <f t="shared" si="1"/>
        <v>134672.0909090909</v>
      </c>
      <c r="W50">
        <f t="shared" si="2"/>
        <v>132800.84615384616</v>
      </c>
      <c r="Y50">
        <f t="shared" si="4"/>
        <v>133736.46853146853</v>
      </c>
      <c r="Z50">
        <v>2001</v>
      </c>
      <c r="AA50">
        <f t="shared" si="5"/>
        <v>1</v>
      </c>
    </row>
    <row r="51" spans="1:27" ht="12.75">
      <c r="A51" s="1">
        <v>36923</v>
      </c>
      <c r="B51" s="2">
        <v>142885</v>
      </c>
      <c r="D51" s="61" t="s">
        <v>7</v>
      </c>
      <c r="E51" s="11">
        <v>8</v>
      </c>
      <c r="F51" s="43">
        <v>172126.25</v>
      </c>
      <c r="G51" s="43">
        <f t="shared" si="7"/>
        <v>170021.8361956432</v>
      </c>
      <c r="H51" s="66">
        <f t="shared" si="8"/>
        <v>92.77738689489074</v>
      </c>
      <c r="T51" s="2">
        <v>142885</v>
      </c>
      <c r="U51" s="1">
        <v>36923</v>
      </c>
      <c r="V51">
        <f t="shared" si="1"/>
        <v>134288.81818181818</v>
      </c>
      <c r="W51">
        <f t="shared" si="2"/>
        <v>132413.3076923077</v>
      </c>
      <c r="Y51">
        <f t="shared" si="4"/>
        <v>133351.06293706293</v>
      </c>
      <c r="Z51">
        <v>2001</v>
      </c>
      <c r="AA51">
        <f t="shared" si="5"/>
        <v>2</v>
      </c>
    </row>
    <row r="52" spans="1:27" ht="12.75">
      <c r="A52" s="1">
        <v>36951</v>
      </c>
      <c r="B52" s="2">
        <v>139436</v>
      </c>
      <c r="D52" s="61" t="s">
        <v>8</v>
      </c>
      <c r="E52" s="11">
        <v>9</v>
      </c>
      <c r="F52" s="43">
        <v>174606.54166666666</v>
      </c>
      <c r="G52" s="43">
        <f t="shared" si="7"/>
        <v>172201.49731883034</v>
      </c>
      <c r="H52" s="66">
        <f t="shared" si="8"/>
        <v>93.96678272692368</v>
      </c>
      <c r="T52" s="2">
        <v>139436</v>
      </c>
      <c r="U52" s="1">
        <v>36951</v>
      </c>
      <c r="V52">
        <f t="shared" si="1"/>
        <v>133715.36363636365</v>
      </c>
      <c r="W52">
        <f t="shared" si="2"/>
        <v>132320.61538461538</v>
      </c>
      <c r="Y52">
        <f t="shared" si="4"/>
        <v>133017.9895104895</v>
      </c>
      <c r="Z52">
        <v>2001</v>
      </c>
      <c r="AA52">
        <f t="shared" si="5"/>
        <v>3</v>
      </c>
    </row>
    <row r="53" spans="1:27" ht="12.75">
      <c r="A53" s="1">
        <v>36982</v>
      </c>
      <c r="B53" s="2">
        <v>135652</v>
      </c>
      <c r="D53" s="61" t="s">
        <v>9</v>
      </c>
      <c r="E53" s="11">
        <v>10</v>
      </c>
      <c r="F53" s="43">
        <v>181115.04166666666</v>
      </c>
      <c r="G53" s="43">
        <f t="shared" si="7"/>
        <v>178409.3667753508</v>
      </c>
      <c r="H53" s="66">
        <f t="shared" si="8"/>
        <v>97.35428823355655</v>
      </c>
      <c r="T53" s="2">
        <v>135652</v>
      </c>
      <c r="U53" s="1">
        <v>36982</v>
      </c>
      <c r="V53">
        <f t="shared" si="1"/>
        <v>132863.18181818182</v>
      </c>
      <c r="W53">
        <f t="shared" si="2"/>
        <v>132575.38461538462</v>
      </c>
      <c r="Y53">
        <f t="shared" si="4"/>
        <v>132719.28321678322</v>
      </c>
      <c r="Z53">
        <v>2001</v>
      </c>
      <c r="AA53">
        <f t="shared" si="5"/>
        <v>4</v>
      </c>
    </row>
    <row r="54" spans="1:27" ht="12.75">
      <c r="A54" s="1">
        <v>37012</v>
      </c>
      <c r="B54" s="2">
        <v>130251</v>
      </c>
      <c r="D54" s="61" t="s">
        <v>10</v>
      </c>
      <c r="E54" s="11">
        <v>11</v>
      </c>
      <c r="F54" s="43">
        <v>186536</v>
      </c>
      <c r="G54" s="43">
        <f t="shared" si="7"/>
        <v>183529.69456520458</v>
      </c>
      <c r="H54" s="66">
        <f t="shared" si="8"/>
        <v>100.14834482662434</v>
      </c>
      <c r="T54" s="2">
        <v>130251</v>
      </c>
      <c r="U54" s="1">
        <v>37012</v>
      </c>
      <c r="V54">
        <f t="shared" si="1"/>
        <v>132190.27272727274</v>
      </c>
      <c r="W54">
        <f t="shared" si="2"/>
        <v>132704</v>
      </c>
      <c r="Y54">
        <f t="shared" si="4"/>
        <v>132447.13636363635</v>
      </c>
      <c r="Z54">
        <v>2001</v>
      </c>
      <c r="AA54">
        <f t="shared" si="5"/>
        <v>5</v>
      </c>
    </row>
    <row r="55" spans="1:27" ht="12.75">
      <c r="A55" s="1">
        <v>37043</v>
      </c>
      <c r="B55" s="2">
        <v>126190</v>
      </c>
      <c r="D55" s="61" t="s">
        <v>11</v>
      </c>
      <c r="E55" s="11">
        <v>12</v>
      </c>
      <c r="F55" s="65">
        <v>189896.70833333334</v>
      </c>
      <c r="G55" s="43">
        <f t="shared" si="7"/>
        <v>186589.7723550584</v>
      </c>
      <c r="H55" s="66">
        <f t="shared" si="8"/>
        <v>101.81816575898411</v>
      </c>
      <c r="I55" s="21"/>
      <c r="J55" s="21"/>
      <c r="K55" s="21"/>
      <c r="L55" s="21"/>
      <c r="M55" s="21"/>
      <c r="N55" s="21"/>
      <c r="O55" s="21"/>
      <c r="P55" s="21"/>
      <c r="T55" s="2">
        <v>126190</v>
      </c>
      <c r="U55" s="1">
        <v>37043</v>
      </c>
      <c r="V55">
        <f t="shared" si="1"/>
        <v>131463.9090909091</v>
      </c>
      <c r="W55">
        <f t="shared" si="2"/>
        <v>132821</v>
      </c>
      <c r="Y55">
        <f t="shared" si="4"/>
        <v>132142.45454545453</v>
      </c>
      <c r="Z55">
        <v>2001</v>
      </c>
      <c r="AA55">
        <f t="shared" si="5"/>
        <v>6</v>
      </c>
    </row>
    <row r="56" spans="1:27" ht="13.5" thickBot="1">
      <c r="A56" s="1">
        <v>37073</v>
      </c>
      <c r="B56" s="2">
        <v>120169</v>
      </c>
      <c r="D56" s="67"/>
      <c r="E56" s="34"/>
      <c r="F56" s="68">
        <f>SUM(F44:F55)/12</f>
        <v>184911.30902777778</v>
      </c>
      <c r="G56" s="68">
        <f>SUM(G44:G55)/12</f>
        <v>183257.84103864033</v>
      </c>
      <c r="H56" s="68"/>
      <c r="T56" s="2">
        <v>120169</v>
      </c>
      <c r="U56" s="1">
        <v>37073</v>
      </c>
      <c r="V56">
        <f t="shared" si="1"/>
        <v>130871.36363636363</v>
      </c>
      <c r="W56">
        <f t="shared" si="2"/>
        <v>133011.07692307694</v>
      </c>
      <c r="Y56">
        <f t="shared" si="4"/>
        <v>131941.2202797203</v>
      </c>
      <c r="Z56">
        <v>2001</v>
      </c>
      <c r="AA56">
        <f t="shared" si="5"/>
        <v>7</v>
      </c>
    </row>
    <row r="57" spans="1:27" ht="12.75">
      <c r="A57" s="1">
        <v>37104</v>
      </c>
      <c r="B57" s="2">
        <v>119811</v>
      </c>
      <c r="T57" s="2">
        <v>119811</v>
      </c>
      <c r="U57" s="1">
        <v>37104</v>
      </c>
      <c r="V57">
        <f t="shared" si="1"/>
        <v>131035.18181818182</v>
      </c>
      <c r="W57">
        <f t="shared" si="2"/>
        <v>133118</v>
      </c>
      <c r="Y57">
        <f t="shared" si="4"/>
        <v>132076.5909090909</v>
      </c>
      <c r="Z57">
        <v>2001</v>
      </c>
      <c r="AA57">
        <f t="shared" si="5"/>
        <v>8</v>
      </c>
    </row>
    <row r="58" spans="1:27" ht="12.75">
      <c r="A58" s="1">
        <v>37135</v>
      </c>
      <c r="B58" s="2">
        <v>123180</v>
      </c>
      <c r="T58" s="2">
        <v>123180</v>
      </c>
      <c r="U58" s="1">
        <v>37135</v>
      </c>
      <c r="V58">
        <f t="shared" si="1"/>
        <v>131655.72727272726</v>
      </c>
      <c r="W58">
        <f t="shared" si="2"/>
        <v>133306.07692307694</v>
      </c>
      <c r="Y58">
        <f t="shared" si="4"/>
        <v>132480.9020979021</v>
      </c>
      <c r="Z58">
        <v>2001</v>
      </c>
      <c r="AA58">
        <f t="shared" si="5"/>
        <v>9</v>
      </c>
    </row>
    <row r="59" spans="1:27" ht="12.75">
      <c r="A59" s="1">
        <v>37165</v>
      </c>
      <c r="B59" s="2">
        <v>129431</v>
      </c>
      <c r="T59" s="2">
        <v>129431</v>
      </c>
      <c r="U59" s="1">
        <v>37165</v>
      </c>
      <c r="V59">
        <f t="shared" si="1"/>
        <v>132535.54545454544</v>
      </c>
      <c r="W59">
        <f t="shared" si="2"/>
        <v>133400.61538461538</v>
      </c>
      <c r="Y59">
        <f t="shared" si="4"/>
        <v>132968.0804195804</v>
      </c>
      <c r="Z59">
        <v>2001</v>
      </c>
      <c r="AA59">
        <f t="shared" si="5"/>
        <v>10</v>
      </c>
    </row>
    <row r="60" spans="1:27" ht="12.75">
      <c r="A60" s="1">
        <v>37196</v>
      </c>
      <c r="B60" s="2">
        <v>134226</v>
      </c>
      <c r="T60" s="2">
        <v>134226</v>
      </c>
      <c r="U60" s="1">
        <v>37196</v>
      </c>
      <c r="V60">
        <f t="shared" si="1"/>
        <v>133482.27272727274</v>
      </c>
      <c r="W60">
        <f t="shared" si="2"/>
        <v>133539.76923076922</v>
      </c>
      <c r="Y60">
        <f t="shared" si="4"/>
        <v>133511.02097902098</v>
      </c>
      <c r="Z60">
        <v>2001</v>
      </c>
      <c r="AA60">
        <f t="shared" si="5"/>
        <v>11</v>
      </c>
    </row>
    <row r="61" spans="1:27" ht="12.75">
      <c r="A61" s="1">
        <v>37226</v>
      </c>
      <c r="B61" s="2">
        <v>138354</v>
      </c>
      <c r="T61" s="2">
        <v>138354</v>
      </c>
      <c r="U61" s="1">
        <v>37226</v>
      </c>
      <c r="V61">
        <f t="shared" si="1"/>
        <v>134506.9090909091</v>
      </c>
      <c r="W61">
        <f t="shared" si="2"/>
        <v>134000.07692307694</v>
      </c>
      <c r="Y61">
        <f t="shared" si="4"/>
        <v>134253.49300699303</v>
      </c>
      <c r="Z61">
        <v>2001</v>
      </c>
      <c r="AA61">
        <f t="shared" si="5"/>
        <v>12</v>
      </c>
    </row>
    <row r="62" spans="1:27" ht="12.75">
      <c r="A62" s="1">
        <v>37257</v>
      </c>
      <c r="B62" s="2">
        <v>144687</v>
      </c>
      <c r="T62" s="2">
        <v>144687</v>
      </c>
      <c r="U62" s="1">
        <v>37257</v>
      </c>
      <c r="V62">
        <f t="shared" si="1"/>
        <v>135967.45454545456</v>
      </c>
      <c r="W62">
        <f t="shared" si="2"/>
        <v>134355.84615384616</v>
      </c>
      <c r="Y62">
        <f t="shared" si="4"/>
        <v>135161.65034965036</v>
      </c>
      <c r="Z62">
        <v>2002</v>
      </c>
      <c r="AA62">
        <f t="shared" si="5"/>
        <v>1</v>
      </c>
    </row>
    <row r="63" spans="1:27" ht="12.75">
      <c r="A63" s="1">
        <v>37288</v>
      </c>
      <c r="B63" s="2">
        <v>146262</v>
      </c>
      <c r="T63" s="2">
        <v>146262</v>
      </c>
      <c r="U63" s="1">
        <v>37288</v>
      </c>
      <c r="V63">
        <f t="shared" si="1"/>
        <v>136967.81818181818</v>
      </c>
      <c r="W63">
        <f t="shared" si="2"/>
        <v>135137.15384615384</v>
      </c>
      <c r="Y63">
        <f t="shared" si="4"/>
        <v>136052.486013986</v>
      </c>
      <c r="Z63">
        <v>2002</v>
      </c>
      <c r="AA63">
        <f t="shared" si="5"/>
        <v>2</v>
      </c>
    </row>
    <row r="64" spans="1:27" ht="12.75">
      <c r="A64" s="1">
        <v>37316</v>
      </c>
      <c r="B64" s="2">
        <v>145330</v>
      </c>
      <c r="T64" s="2">
        <v>145330</v>
      </c>
      <c r="U64" s="1">
        <v>37316</v>
      </c>
      <c r="V64">
        <f t="shared" si="1"/>
        <v>137617.45454545456</v>
      </c>
      <c r="W64">
        <f t="shared" si="2"/>
        <v>136254.15384615384</v>
      </c>
      <c r="Y64">
        <f t="shared" si="4"/>
        <v>136935.8041958042</v>
      </c>
      <c r="Z64">
        <v>2002</v>
      </c>
      <c r="AA64">
        <f t="shared" si="5"/>
        <v>3</v>
      </c>
    </row>
    <row r="65" spans="1:27" ht="12.75">
      <c r="A65" s="1">
        <v>37347</v>
      </c>
      <c r="B65" s="2">
        <v>140665</v>
      </c>
      <c r="T65" s="2">
        <v>140665</v>
      </c>
      <c r="U65" s="1">
        <v>37347</v>
      </c>
      <c r="V65">
        <f t="shared" si="1"/>
        <v>138063</v>
      </c>
      <c r="W65">
        <f t="shared" si="2"/>
        <v>137651.92307692306</v>
      </c>
      <c r="Y65">
        <f t="shared" si="4"/>
        <v>137857.46153846153</v>
      </c>
      <c r="Z65">
        <v>2002</v>
      </c>
      <c r="AA65">
        <f t="shared" si="5"/>
        <v>4</v>
      </c>
    </row>
    <row r="66" spans="1:27" ht="12.75">
      <c r="A66" s="1">
        <v>37377</v>
      </c>
      <c r="B66" s="2">
        <v>137461</v>
      </c>
      <c r="T66" s="2">
        <v>137461</v>
      </c>
      <c r="U66" s="1">
        <v>37377</v>
      </c>
      <c r="V66">
        <f t="shared" si="1"/>
        <v>138710.72727272726</v>
      </c>
      <c r="W66">
        <f t="shared" si="2"/>
        <v>139003.46153846153</v>
      </c>
      <c r="Y66">
        <f t="shared" si="4"/>
        <v>138857.0944055944</v>
      </c>
      <c r="Z66">
        <v>2002</v>
      </c>
      <c r="AA66">
        <f t="shared" si="5"/>
        <v>5</v>
      </c>
    </row>
    <row r="67" spans="1:27" ht="12.75">
      <c r="A67" s="1">
        <v>37408</v>
      </c>
      <c r="B67" s="2">
        <v>136235</v>
      </c>
      <c r="T67" s="2">
        <v>136235</v>
      </c>
      <c r="U67" s="1">
        <v>37408</v>
      </c>
      <c r="V67">
        <f t="shared" si="1"/>
        <v>139496.81818181818</v>
      </c>
      <c r="W67">
        <f t="shared" si="2"/>
        <v>140294.92307692306</v>
      </c>
      <c r="Y67">
        <f t="shared" si="4"/>
        <v>139895.87062937062</v>
      </c>
      <c r="Z67">
        <v>2002</v>
      </c>
      <c r="AA67">
        <f t="shared" si="5"/>
        <v>6</v>
      </c>
    </row>
    <row r="68" spans="1:27" ht="12.75">
      <c r="A68" s="1">
        <v>37438</v>
      </c>
      <c r="B68" s="2">
        <v>130815</v>
      </c>
      <c r="T68" s="2">
        <v>130815</v>
      </c>
      <c r="U68" s="1">
        <v>37438</v>
      </c>
      <c r="V68">
        <f t="shared" si="1"/>
        <v>140072.0909090909</v>
      </c>
      <c r="W68">
        <f t="shared" si="2"/>
        <v>141589.15384615384</v>
      </c>
      <c r="Y68">
        <f t="shared" si="4"/>
        <v>140830.62237762238</v>
      </c>
      <c r="Z68">
        <v>2002</v>
      </c>
      <c r="AA68">
        <f t="shared" si="5"/>
        <v>7</v>
      </c>
    </row>
    <row r="69" spans="1:27" ht="12.75">
      <c r="A69" s="1">
        <v>37469</v>
      </c>
      <c r="B69" s="2">
        <v>130326</v>
      </c>
      <c r="T69" s="2">
        <v>130326</v>
      </c>
      <c r="U69" s="1">
        <v>37469</v>
      </c>
      <c r="V69">
        <f t="shared" si="1"/>
        <v>140882.72727272726</v>
      </c>
      <c r="W69">
        <f t="shared" si="2"/>
        <v>142305.46153846153</v>
      </c>
      <c r="Y69">
        <f t="shared" si="4"/>
        <v>141594.0944055944</v>
      </c>
      <c r="Z69">
        <v>2002</v>
      </c>
      <c r="AA69">
        <f t="shared" si="5"/>
        <v>8</v>
      </c>
    </row>
    <row r="70" spans="1:27" ht="12.75">
      <c r="A70" s="1">
        <v>37500</v>
      </c>
      <c r="B70" s="2">
        <v>134332</v>
      </c>
      <c r="T70" s="2">
        <v>134332</v>
      </c>
      <c r="U70" s="1">
        <v>37500</v>
      </c>
      <c r="V70">
        <f t="shared" si="1"/>
        <v>141670.81818181818</v>
      </c>
      <c r="W70">
        <f t="shared" si="2"/>
        <v>142806.61538461538</v>
      </c>
      <c r="Y70">
        <f t="shared" si="4"/>
        <v>142238.71678321678</v>
      </c>
      <c r="Z70">
        <v>2002</v>
      </c>
      <c r="AA70">
        <f t="shared" si="5"/>
        <v>9</v>
      </c>
    </row>
    <row r="71" spans="1:27" ht="12.75">
      <c r="A71" s="1">
        <v>37530</v>
      </c>
      <c r="B71" s="2">
        <v>141351</v>
      </c>
      <c r="T71" s="2">
        <v>141351</v>
      </c>
      <c r="U71" s="1">
        <v>37530</v>
      </c>
      <c r="V71">
        <f aca="true" t="shared" si="9" ref="V71:V134">SUM(T66:T76)/11</f>
        <v>142771.9090909091</v>
      </c>
      <c r="W71">
        <f t="shared" si="2"/>
        <v>142908.15384615384</v>
      </c>
      <c r="Y71">
        <f t="shared" si="4"/>
        <v>142840.03146853147</v>
      </c>
      <c r="Z71">
        <v>2002</v>
      </c>
      <c r="AA71">
        <f t="shared" si="5"/>
        <v>10</v>
      </c>
    </row>
    <row r="72" spans="1:27" ht="12.75">
      <c r="A72" s="1">
        <v>37561</v>
      </c>
      <c r="B72" s="2">
        <v>147001</v>
      </c>
      <c r="T72" s="2">
        <v>147001</v>
      </c>
      <c r="U72" s="1">
        <v>37561</v>
      </c>
      <c r="V72">
        <f t="shared" si="9"/>
        <v>143607.27272727274</v>
      </c>
      <c r="W72">
        <f aca="true" t="shared" si="10" ref="W72:W135">SUM(T66:T78)/13</f>
        <v>143026</v>
      </c>
      <c r="Y72">
        <f aca="true" t="shared" si="11" ref="Y72:Y135">(V72+W72)/2</f>
        <v>143316.63636363635</v>
      </c>
      <c r="Z72">
        <v>2002</v>
      </c>
      <c r="AA72">
        <f aca="true" t="shared" si="12" ref="AA72:AA135">MONTH(U72)</f>
        <v>11</v>
      </c>
    </row>
    <row r="73" spans="1:27" ht="12.75">
      <c r="A73" s="1">
        <v>37591</v>
      </c>
      <c r="B73" s="2">
        <v>151015</v>
      </c>
      <c r="T73" s="2">
        <v>151015</v>
      </c>
      <c r="U73" s="1">
        <v>37591</v>
      </c>
      <c r="V73">
        <f t="shared" si="9"/>
        <v>144149.27272727274</v>
      </c>
      <c r="W73">
        <f t="shared" si="10"/>
        <v>143340.07692307694</v>
      </c>
      <c r="Y73">
        <f t="shared" si="11"/>
        <v>143744.67482517485</v>
      </c>
      <c r="Z73">
        <v>2002</v>
      </c>
      <c r="AA73">
        <f t="shared" si="12"/>
        <v>12</v>
      </c>
    </row>
    <row r="74" spans="1:27" ht="12.75">
      <c r="A74" s="1">
        <v>37622</v>
      </c>
      <c r="B74" s="2">
        <v>155179</v>
      </c>
      <c r="T74" s="2">
        <v>155179</v>
      </c>
      <c r="U74" s="1">
        <v>37622</v>
      </c>
      <c r="V74">
        <f t="shared" si="9"/>
        <v>145124.63636363635</v>
      </c>
      <c r="W74">
        <f t="shared" si="10"/>
        <v>143281.84615384616</v>
      </c>
      <c r="Y74">
        <f t="shared" si="11"/>
        <v>144203.24125874124</v>
      </c>
      <c r="Z74">
        <v>2003</v>
      </c>
      <c r="AA74">
        <f t="shared" si="12"/>
        <v>1</v>
      </c>
    </row>
    <row r="75" spans="1:27" ht="12.75">
      <c r="A75" s="1">
        <v>37653</v>
      </c>
      <c r="B75" s="2">
        <v>153999</v>
      </c>
      <c r="T75" s="2">
        <v>153999</v>
      </c>
      <c r="U75" s="1">
        <v>37653</v>
      </c>
      <c r="V75">
        <f t="shared" si="9"/>
        <v>145593</v>
      </c>
      <c r="W75">
        <f t="shared" si="10"/>
        <v>143543.3076923077</v>
      </c>
      <c r="Y75">
        <f t="shared" si="11"/>
        <v>144568.15384615384</v>
      </c>
      <c r="Z75">
        <v>2003</v>
      </c>
      <c r="AA75">
        <f t="shared" si="12"/>
        <v>2</v>
      </c>
    </row>
    <row r="76" spans="1:27" ht="12.75">
      <c r="A76" s="1">
        <v>37681</v>
      </c>
      <c r="B76" s="2">
        <v>152777</v>
      </c>
      <c r="T76" s="2">
        <v>152777</v>
      </c>
      <c r="U76" s="1">
        <v>37681</v>
      </c>
      <c r="V76">
        <f t="shared" si="9"/>
        <v>145582.27272727274</v>
      </c>
      <c r="W76">
        <f t="shared" si="10"/>
        <v>144134</v>
      </c>
      <c r="Y76">
        <f t="shared" si="11"/>
        <v>144858.13636363635</v>
      </c>
      <c r="Z76">
        <v>2003</v>
      </c>
      <c r="AA76">
        <f t="shared" si="12"/>
        <v>3</v>
      </c>
    </row>
    <row r="77" spans="1:27" ht="12.75">
      <c r="A77" s="1">
        <v>37712</v>
      </c>
      <c r="B77" s="2">
        <v>146650</v>
      </c>
      <c r="T77" s="2">
        <v>146650</v>
      </c>
      <c r="U77" s="1">
        <v>37712</v>
      </c>
      <c r="V77">
        <f t="shared" si="9"/>
        <v>145278.0909090909</v>
      </c>
      <c r="W77">
        <f t="shared" si="10"/>
        <v>144916.23076923078</v>
      </c>
      <c r="Y77">
        <f t="shared" si="11"/>
        <v>145097.16083916085</v>
      </c>
      <c r="Z77">
        <v>2003</v>
      </c>
      <c r="AA77">
        <f t="shared" si="12"/>
        <v>4</v>
      </c>
    </row>
    <row r="78" spans="1:27" ht="12.75">
      <c r="A78" s="1">
        <v>37742</v>
      </c>
      <c r="B78" s="2">
        <v>142197</v>
      </c>
      <c r="T78" s="2">
        <v>142197</v>
      </c>
      <c r="U78" s="1">
        <v>37742</v>
      </c>
      <c r="V78">
        <f t="shared" si="9"/>
        <v>145050.81818181818</v>
      </c>
      <c r="W78">
        <f t="shared" si="10"/>
        <v>145571.6923076923</v>
      </c>
      <c r="Y78">
        <f t="shared" si="11"/>
        <v>145311.25524475524</v>
      </c>
      <c r="Z78">
        <v>2003</v>
      </c>
      <c r="AA78">
        <f t="shared" si="12"/>
        <v>5</v>
      </c>
    </row>
    <row r="79" spans="1:27" ht="12.75">
      <c r="A79" s="1">
        <v>37773</v>
      </c>
      <c r="B79" s="2">
        <v>141544</v>
      </c>
      <c r="T79" s="2">
        <v>141544</v>
      </c>
      <c r="U79" s="1">
        <v>37773</v>
      </c>
      <c r="V79">
        <f t="shared" si="9"/>
        <v>144946.9090909091</v>
      </c>
      <c r="W79">
        <f t="shared" si="10"/>
        <v>146366.76923076922</v>
      </c>
      <c r="Y79">
        <f t="shared" si="11"/>
        <v>145656.83916083915</v>
      </c>
      <c r="Z79">
        <v>2003</v>
      </c>
      <c r="AA79">
        <f t="shared" si="12"/>
        <v>6</v>
      </c>
    </row>
    <row r="80" spans="1:27" ht="12.75">
      <c r="A80" s="1">
        <v>37803</v>
      </c>
      <c r="B80" s="2">
        <v>135478</v>
      </c>
      <c r="T80" s="2">
        <v>135478</v>
      </c>
      <c r="U80" s="1">
        <v>37803</v>
      </c>
      <c r="V80">
        <f t="shared" si="9"/>
        <v>145143.0909090909</v>
      </c>
      <c r="W80">
        <f t="shared" si="10"/>
        <v>147151.46153846153</v>
      </c>
      <c r="Y80">
        <f t="shared" si="11"/>
        <v>146147.27622377622</v>
      </c>
      <c r="Z80">
        <v>2003</v>
      </c>
      <c r="AA80">
        <f t="shared" si="12"/>
        <v>7</v>
      </c>
    </row>
    <row r="81" spans="1:27" ht="12.75">
      <c r="A81" s="1">
        <v>37834</v>
      </c>
      <c r="B81" s="2">
        <v>134214</v>
      </c>
      <c r="T81" s="2">
        <v>134214</v>
      </c>
      <c r="U81" s="1">
        <v>37834</v>
      </c>
      <c r="V81">
        <f t="shared" si="9"/>
        <v>145799.18181818182</v>
      </c>
      <c r="W81">
        <f t="shared" si="10"/>
        <v>147395.53846153847</v>
      </c>
      <c r="Y81">
        <f t="shared" si="11"/>
        <v>146597.36013986013</v>
      </c>
      <c r="Z81">
        <v>2003</v>
      </c>
      <c r="AA81">
        <f t="shared" si="12"/>
        <v>8</v>
      </c>
    </row>
    <row r="82" spans="1:27" ht="12.75">
      <c r="A82" s="1">
        <v>37865</v>
      </c>
      <c r="B82" s="2">
        <v>138005</v>
      </c>
      <c r="T82" s="2">
        <v>138005</v>
      </c>
      <c r="U82" s="1">
        <v>37865</v>
      </c>
      <c r="V82">
        <f t="shared" si="9"/>
        <v>146306</v>
      </c>
      <c r="W82">
        <f t="shared" si="10"/>
        <v>147628.84615384616</v>
      </c>
      <c r="Y82">
        <f t="shared" si="11"/>
        <v>146967.42307692306</v>
      </c>
      <c r="Z82">
        <v>2003</v>
      </c>
      <c r="AA82">
        <f t="shared" si="12"/>
        <v>9</v>
      </c>
    </row>
    <row r="83" spans="1:27" ht="12.75">
      <c r="A83" s="1">
        <v>37895</v>
      </c>
      <c r="B83" s="2">
        <v>144501</v>
      </c>
      <c r="T83" s="2">
        <v>144501</v>
      </c>
      <c r="U83" s="1">
        <v>37895</v>
      </c>
      <c r="V83">
        <f t="shared" si="9"/>
        <v>147249.81818181818</v>
      </c>
      <c r="W83">
        <f t="shared" si="10"/>
        <v>147649.3076923077</v>
      </c>
      <c r="Y83">
        <f t="shared" si="11"/>
        <v>147449.56293706293</v>
      </c>
      <c r="Z83">
        <v>2003</v>
      </c>
      <c r="AA83">
        <f t="shared" si="12"/>
        <v>10</v>
      </c>
    </row>
    <row r="84" spans="1:27" ht="12.75">
      <c r="A84" s="1">
        <v>37926</v>
      </c>
      <c r="B84" s="2">
        <v>149872</v>
      </c>
      <c r="T84" s="2">
        <v>149872</v>
      </c>
      <c r="U84" s="1">
        <v>37926</v>
      </c>
      <c r="V84">
        <f t="shared" si="9"/>
        <v>148235.81818181818</v>
      </c>
      <c r="W84">
        <f t="shared" si="10"/>
        <v>147660.23076923078</v>
      </c>
      <c r="Y84">
        <f t="shared" si="11"/>
        <v>147948.0244755245</v>
      </c>
      <c r="Z84">
        <v>2003</v>
      </c>
      <c r="AA84">
        <f t="shared" si="12"/>
        <v>11</v>
      </c>
    </row>
    <row r="85" spans="1:27" ht="12.75">
      <c r="A85" s="1">
        <v>37956</v>
      </c>
      <c r="B85" s="2">
        <v>157337</v>
      </c>
      <c r="P85" s="15"/>
      <c r="T85" s="2">
        <v>157337</v>
      </c>
      <c r="U85" s="1">
        <v>37956</v>
      </c>
      <c r="V85">
        <f t="shared" si="9"/>
        <v>148712.9090909091</v>
      </c>
      <c r="W85">
        <f t="shared" si="10"/>
        <v>147753.38461538462</v>
      </c>
      <c r="Y85">
        <f t="shared" si="11"/>
        <v>148233.14685314684</v>
      </c>
      <c r="Z85">
        <v>2003</v>
      </c>
      <c r="AA85">
        <f t="shared" si="12"/>
        <v>12</v>
      </c>
    </row>
    <row r="86" spans="1:27" ht="12.75">
      <c r="A86" s="1">
        <v>37987</v>
      </c>
      <c r="B86" s="2">
        <v>161216</v>
      </c>
      <c r="P86" s="15"/>
      <c r="T86" s="2">
        <v>161216</v>
      </c>
      <c r="U86" s="1">
        <v>37987</v>
      </c>
      <c r="V86">
        <f t="shared" si="9"/>
        <v>149433.81818181818</v>
      </c>
      <c r="W86">
        <f t="shared" si="10"/>
        <v>147170.38461538462</v>
      </c>
      <c r="Y86">
        <f t="shared" si="11"/>
        <v>148302.1013986014</v>
      </c>
      <c r="Z86">
        <v>2004</v>
      </c>
      <c r="AA86">
        <f t="shared" si="12"/>
        <v>1</v>
      </c>
    </row>
    <row r="87" spans="1:27" ht="12.75">
      <c r="A87" s="1">
        <v>38018</v>
      </c>
      <c r="B87" s="2">
        <v>158352</v>
      </c>
      <c r="P87" s="15"/>
      <c r="T87" s="2">
        <v>158352</v>
      </c>
      <c r="U87" s="1">
        <v>38018</v>
      </c>
      <c r="V87">
        <f t="shared" si="9"/>
        <v>149411.18181818182</v>
      </c>
      <c r="W87">
        <f t="shared" si="10"/>
        <v>147022.76923076922</v>
      </c>
      <c r="Y87">
        <f t="shared" si="11"/>
        <v>148216.9755244755</v>
      </c>
      <c r="Z87">
        <v>2004</v>
      </c>
      <c r="AA87">
        <f t="shared" si="12"/>
        <v>2</v>
      </c>
    </row>
    <row r="88" spans="1:27" ht="12.75">
      <c r="A88" s="1">
        <v>38047</v>
      </c>
      <c r="B88" s="2">
        <v>157032</v>
      </c>
      <c r="P88" s="15"/>
      <c r="T88" s="2">
        <v>157032</v>
      </c>
      <c r="U88" s="1">
        <v>38047</v>
      </c>
      <c r="V88">
        <f t="shared" si="9"/>
        <v>149007</v>
      </c>
      <c r="W88">
        <f t="shared" si="10"/>
        <v>147123.84615384616</v>
      </c>
      <c r="Y88">
        <f t="shared" si="11"/>
        <v>148065.42307692306</v>
      </c>
      <c r="Z88">
        <v>2004</v>
      </c>
      <c r="AA88">
        <f t="shared" si="12"/>
        <v>3</v>
      </c>
    </row>
    <row r="89" spans="1:27" ht="12.75">
      <c r="A89" s="1">
        <v>38078</v>
      </c>
      <c r="B89" s="2">
        <v>153043</v>
      </c>
      <c r="P89" s="15"/>
      <c r="T89" s="2">
        <v>153043</v>
      </c>
      <c r="U89" s="1">
        <v>38078</v>
      </c>
      <c r="V89">
        <f t="shared" si="9"/>
        <v>148191.27272727274</v>
      </c>
      <c r="W89">
        <f t="shared" si="10"/>
        <v>147443.6923076923</v>
      </c>
      <c r="Y89">
        <f t="shared" si="11"/>
        <v>147817.48251748254</v>
      </c>
      <c r="Z89">
        <v>2004</v>
      </c>
      <c r="AA89">
        <f t="shared" si="12"/>
        <v>4</v>
      </c>
    </row>
    <row r="90" spans="1:27" ht="12.75">
      <c r="A90" s="1">
        <v>38108</v>
      </c>
      <c r="B90" s="2">
        <v>146792</v>
      </c>
      <c r="P90" s="15"/>
      <c r="T90" s="2">
        <v>146792</v>
      </c>
      <c r="U90" s="1">
        <v>38108</v>
      </c>
      <c r="V90">
        <f t="shared" si="9"/>
        <v>147490.45454545456</v>
      </c>
      <c r="W90">
        <f t="shared" si="10"/>
        <v>147840.38461538462</v>
      </c>
      <c r="Y90">
        <f t="shared" si="11"/>
        <v>147665.4195804196</v>
      </c>
      <c r="Z90">
        <v>2004</v>
      </c>
      <c r="AA90">
        <f t="shared" si="12"/>
        <v>5</v>
      </c>
    </row>
    <row r="91" spans="1:27" ht="12.75">
      <c r="A91" s="1">
        <v>38139</v>
      </c>
      <c r="B91" s="2">
        <v>143408</v>
      </c>
      <c r="P91" s="15"/>
      <c r="T91" s="2">
        <v>143408</v>
      </c>
      <c r="U91" s="1">
        <v>38139</v>
      </c>
      <c r="V91">
        <f t="shared" si="9"/>
        <v>146792.36363636365</v>
      </c>
      <c r="W91">
        <f t="shared" si="10"/>
        <v>148185.84615384616</v>
      </c>
      <c r="Y91">
        <f t="shared" si="11"/>
        <v>147489.1048951049</v>
      </c>
      <c r="Z91">
        <v>2004</v>
      </c>
      <c r="AA91">
        <f t="shared" si="12"/>
        <v>6</v>
      </c>
    </row>
    <row r="92" spans="1:27" ht="12.75">
      <c r="A92" s="1">
        <v>38169</v>
      </c>
      <c r="B92" s="2">
        <v>133965</v>
      </c>
      <c r="P92" s="15"/>
      <c r="T92" s="2">
        <v>133965</v>
      </c>
      <c r="U92" s="1">
        <v>38169</v>
      </c>
      <c r="V92">
        <f t="shared" si="9"/>
        <v>146169.36363636365</v>
      </c>
      <c r="W92">
        <f t="shared" si="10"/>
        <v>148225.07692307694</v>
      </c>
      <c r="Y92">
        <f t="shared" si="11"/>
        <v>147197.2202797203</v>
      </c>
      <c r="Z92">
        <v>2004</v>
      </c>
      <c r="AA92">
        <f t="shared" si="12"/>
        <v>7</v>
      </c>
    </row>
    <row r="93" spans="1:27" ht="12.75">
      <c r="A93" s="1">
        <v>38200</v>
      </c>
      <c r="B93" s="2">
        <v>133559</v>
      </c>
      <c r="P93" s="15"/>
      <c r="T93" s="2">
        <v>133559</v>
      </c>
      <c r="U93" s="1">
        <v>38200</v>
      </c>
      <c r="V93">
        <f t="shared" si="9"/>
        <v>146123.45454545456</v>
      </c>
      <c r="W93">
        <f t="shared" si="10"/>
        <v>147780.07692307694</v>
      </c>
      <c r="Y93">
        <f t="shared" si="11"/>
        <v>146951.76573426573</v>
      </c>
      <c r="Z93">
        <v>2004</v>
      </c>
      <c r="AA93">
        <f t="shared" si="12"/>
        <v>8</v>
      </c>
    </row>
    <row r="94" spans="1:27" ht="12.75">
      <c r="A94" s="1">
        <v>38231</v>
      </c>
      <c r="B94" s="2">
        <v>135528</v>
      </c>
      <c r="P94" s="15"/>
      <c r="T94" s="2">
        <v>135528</v>
      </c>
      <c r="U94" s="1">
        <v>38231</v>
      </c>
      <c r="V94">
        <f t="shared" si="9"/>
        <v>145977.9090909091</v>
      </c>
      <c r="W94">
        <f t="shared" si="10"/>
        <v>147486</v>
      </c>
      <c r="Y94">
        <f t="shared" si="11"/>
        <v>146731.95454545453</v>
      </c>
      <c r="Z94">
        <v>2004</v>
      </c>
      <c r="AA94">
        <f t="shared" si="12"/>
        <v>9</v>
      </c>
    </row>
    <row r="95" spans="1:27" ht="12.75">
      <c r="A95" s="1">
        <v>38261</v>
      </c>
      <c r="B95" s="2">
        <v>142163</v>
      </c>
      <c r="P95" s="15"/>
      <c r="T95" s="2">
        <v>142163</v>
      </c>
      <c r="U95" s="1">
        <v>38261</v>
      </c>
      <c r="V95">
        <f t="shared" si="9"/>
        <v>146113</v>
      </c>
      <c r="W95">
        <f t="shared" si="10"/>
        <v>147009.6923076923</v>
      </c>
      <c r="Y95">
        <f t="shared" si="11"/>
        <v>146561.34615384616</v>
      </c>
      <c r="Z95">
        <v>2004</v>
      </c>
      <c r="AA95">
        <f t="shared" si="12"/>
        <v>10</v>
      </c>
    </row>
    <row r="96" spans="1:27" ht="12.75">
      <c r="A96" s="1">
        <v>38292</v>
      </c>
      <c r="B96" s="2">
        <v>149658</v>
      </c>
      <c r="P96" s="15"/>
      <c r="T96" s="2">
        <v>149658</v>
      </c>
      <c r="U96" s="1">
        <v>38292</v>
      </c>
      <c r="V96">
        <f t="shared" si="9"/>
        <v>146481</v>
      </c>
      <c r="W96">
        <f t="shared" si="10"/>
        <v>148474</v>
      </c>
      <c r="Y96">
        <f t="shared" si="11"/>
        <v>147477.5</v>
      </c>
      <c r="Z96">
        <v>2004</v>
      </c>
      <c r="AA96">
        <f t="shared" si="12"/>
        <v>11</v>
      </c>
    </row>
    <row r="97" spans="1:27" ht="12.75">
      <c r="A97" s="1">
        <v>38322</v>
      </c>
      <c r="B97" s="2">
        <v>154363</v>
      </c>
      <c r="T97" s="2">
        <v>154363</v>
      </c>
      <c r="U97" s="1">
        <v>38322</v>
      </c>
      <c r="V97">
        <f t="shared" si="9"/>
        <v>149087.45454545456</v>
      </c>
      <c r="W97">
        <f t="shared" si="10"/>
        <v>149664.15384615384</v>
      </c>
      <c r="Y97">
        <f t="shared" si="11"/>
        <v>149375.8041958042</v>
      </c>
      <c r="Z97">
        <v>2004</v>
      </c>
      <c r="AA97">
        <f t="shared" si="12"/>
        <v>12</v>
      </c>
    </row>
    <row r="98" spans="1:27" ht="12.75">
      <c r="A98" s="1">
        <v>38353</v>
      </c>
      <c r="B98" s="2">
        <v>157847</v>
      </c>
      <c r="T98" s="2">
        <v>157847</v>
      </c>
      <c r="U98" s="1">
        <v>38353</v>
      </c>
      <c r="V98">
        <f t="shared" si="9"/>
        <v>151660.0909090909</v>
      </c>
      <c r="W98">
        <f t="shared" si="10"/>
        <v>150742.23076923078</v>
      </c>
      <c r="Y98">
        <f t="shared" si="11"/>
        <v>151201.16083916085</v>
      </c>
      <c r="Z98">
        <v>2005</v>
      </c>
      <c r="AA98">
        <f t="shared" si="12"/>
        <v>1</v>
      </c>
    </row>
    <row r="99" spans="1:27" ht="12.75">
      <c r="A99" s="1">
        <v>38384</v>
      </c>
      <c r="B99" s="2">
        <v>155431</v>
      </c>
      <c r="T99" s="2">
        <v>155431</v>
      </c>
      <c r="U99" s="1">
        <v>38384</v>
      </c>
      <c r="V99">
        <f t="shared" si="9"/>
        <v>153829.54545454544</v>
      </c>
      <c r="W99">
        <f t="shared" si="10"/>
        <v>152536.84615384616</v>
      </c>
      <c r="Y99">
        <f t="shared" si="11"/>
        <v>153183.1958041958</v>
      </c>
      <c r="Z99">
        <v>2005</v>
      </c>
      <c r="AA99">
        <f t="shared" si="12"/>
        <v>2</v>
      </c>
    </row>
    <row r="100" spans="1:27" ht="12.75">
      <c r="A100" s="1">
        <v>38412</v>
      </c>
      <c r="B100" s="2">
        <v>154529</v>
      </c>
      <c r="T100" s="2">
        <v>154529</v>
      </c>
      <c r="U100" s="1">
        <v>38412</v>
      </c>
      <c r="V100">
        <f t="shared" si="9"/>
        <v>155808.36363636365</v>
      </c>
      <c r="W100">
        <f t="shared" si="10"/>
        <v>154348.92307692306</v>
      </c>
      <c r="Y100">
        <f t="shared" si="11"/>
        <v>155078.64335664336</v>
      </c>
      <c r="Z100">
        <v>2005</v>
      </c>
      <c r="AA100">
        <f t="shared" si="12"/>
        <v>3</v>
      </c>
    </row>
    <row r="101" spans="1:27" ht="12.75">
      <c r="A101" s="1">
        <v>38443</v>
      </c>
      <c r="B101" s="2">
        <v>150840</v>
      </c>
      <c r="T101" s="2">
        <v>150840</v>
      </c>
      <c r="U101" s="1">
        <v>38443</v>
      </c>
      <c r="V101">
        <f t="shared" si="9"/>
        <v>157167.72727272726</v>
      </c>
      <c r="W101">
        <f t="shared" si="10"/>
        <v>156562.07692307694</v>
      </c>
      <c r="Y101">
        <f t="shared" si="11"/>
        <v>156864.9020979021</v>
      </c>
      <c r="Z101">
        <v>2005</v>
      </c>
      <c r="AA101">
        <f t="shared" si="12"/>
        <v>4</v>
      </c>
    </row>
    <row r="102" spans="1:27" ht="12.75">
      <c r="A102" s="1">
        <v>38473</v>
      </c>
      <c r="B102" s="2">
        <v>172079</v>
      </c>
      <c r="T102" s="2">
        <v>172079</v>
      </c>
      <c r="U102" s="1">
        <v>38473</v>
      </c>
      <c r="V102">
        <f t="shared" si="9"/>
        <v>158498.72727272726</v>
      </c>
      <c r="W102">
        <f t="shared" si="10"/>
        <v>158921.6923076923</v>
      </c>
      <c r="Y102">
        <f t="shared" si="11"/>
        <v>158710.20979020977</v>
      </c>
      <c r="Z102">
        <v>2005</v>
      </c>
      <c r="AA102">
        <f t="shared" si="12"/>
        <v>5</v>
      </c>
    </row>
    <row r="103" spans="1:27" ht="12.75">
      <c r="A103" s="1">
        <v>38504</v>
      </c>
      <c r="B103" s="2">
        <v>162264</v>
      </c>
      <c r="T103" s="2">
        <v>162264</v>
      </c>
      <c r="U103" s="1">
        <v>38504</v>
      </c>
      <c r="V103">
        <f t="shared" si="9"/>
        <v>160178.27272727274</v>
      </c>
      <c r="W103">
        <f t="shared" si="10"/>
        <v>161153.84615384616</v>
      </c>
      <c r="Y103">
        <f t="shared" si="11"/>
        <v>160666.05944055945</v>
      </c>
      <c r="Z103">
        <v>2005</v>
      </c>
      <c r="AA103">
        <f t="shared" si="12"/>
        <v>6</v>
      </c>
    </row>
    <row r="104" spans="1:27" ht="12.75">
      <c r="A104" s="1">
        <v>38534</v>
      </c>
      <c r="B104" s="2">
        <v>157423</v>
      </c>
      <c r="T104" s="2">
        <v>157423</v>
      </c>
      <c r="U104" s="1">
        <v>38534</v>
      </c>
      <c r="V104">
        <f t="shared" si="9"/>
        <v>162071.81818181818</v>
      </c>
      <c r="W104">
        <f t="shared" si="10"/>
        <v>163233.6923076923</v>
      </c>
      <c r="Y104">
        <f t="shared" si="11"/>
        <v>162652.75524475524</v>
      </c>
      <c r="Z104">
        <v>2005</v>
      </c>
      <c r="AA104">
        <f t="shared" si="12"/>
        <v>7</v>
      </c>
    </row>
    <row r="105" spans="1:27" ht="12.75">
      <c r="A105" s="1">
        <v>38565</v>
      </c>
      <c r="B105" s="2">
        <v>157295</v>
      </c>
      <c r="T105" s="2">
        <v>157295</v>
      </c>
      <c r="U105" s="1">
        <v>38565</v>
      </c>
      <c r="V105">
        <f t="shared" si="9"/>
        <v>164432.72727272726</v>
      </c>
      <c r="W105">
        <f t="shared" si="10"/>
        <v>164812.61538461538</v>
      </c>
      <c r="Y105">
        <f t="shared" si="11"/>
        <v>164622.67132867133</v>
      </c>
      <c r="Z105">
        <v>2005</v>
      </c>
      <c r="AA105">
        <f t="shared" si="12"/>
        <v>8</v>
      </c>
    </row>
    <row r="106" spans="1:27" ht="12.75">
      <c r="A106" s="1">
        <v>38596</v>
      </c>
      <c r="B106" s="2">
        <v>157116</v>
      </c>
      <c r="T106" s="2">
        <v>157116</v>
      </c>
      <c r="U106" s="1">
        <v>38596</v>
      </c>
      <c r="V106">
        <f t="shared" si="9"/>
        <v>166600.36363636365</v>
      </c>
      <c r="W106">
        <f t="shared" si="10"/>
        <v>166403.61538461538</v>
      </c>
      <c r="Y106">
        <f t="shared" si="11"/>
        <v>166501.9895104895</v>
      </c>
      <c r="Z106">
        <v>2005</v>
      </c>
      <c r="AA106">
        <f t="shared" si="12"/>
        <v>9</v>
      </c>
    </row>
    <row r="107" spans="1:27" ht="12.75">
      <c r="A107" s="1">
        <v>38626</v>
      </c>
      <c r="B107" s="2">
        <v>164299</v>
      </c>
      <c r="T107" s="2">
        <v>164299</v>
      </c>
      <c r="U107" s="1">
        <v>38626</v>
      </c>
      <c r="V107">
        <f t="shared" si="9"/>
        <v>168898</v>
      </c>
      <c r="W107">
        <f t="shared" si="10"/>
        <v>167619.23076923078</v>
      </c>
      <c r="Y107">
        <f t="shared" si="11"/>
        <v>168258.61538461538</v>
      </c>
      <c r="Z107">
        <v>2005</v>
      </c>
      <c r="AA107">
        <f t="shared" si="12"/>
        <v>10</v>
      </c>
    </row>
    <row r="108" spans="1:27" ht="12.75">
      <c r="A108" s="1">
        <v>38657</v>
      </c>
      <c r="B108" s="2">
        <v>172838</v>
      </c>
      <c r="T108" s="2">
        <v>172838</v>
      </c>
      <c r="U108" s="1">
        <v>38657</v>
      </c>
      <c r="V108">
        <f t="shared" si="9"/>
        <v>168739.18181818182</v>
      </c>
      <c r="W108">
        <f t="shared" si="10"/>
        <v>168567</v>
      </c>
      <c r="Y108">
        <f t="shared" si="11"/>
        <v>168653.0909090909</v>
      </c>
      <c r="Z108">
        <v>2005</v>
      </c>
      <c r="AA108">
        <f t="shared" si="12"/>
        <v>11</v>
      </c>
    </row>
    <row r="109" spans="1:27" ht="12.75">
      <c r="A109" s="1">
        <v>38687</v>
      </c>
      <c r="B109" s="2">
        <v>178676</v>
      </c>
      <c r="T109" s="2">
        <v>178676</v>
      </c>
      <c r="U109" s="1">
        <v>38687</v>
      </c>
      <c r="V109">
        <f t="shared" si="9"/>
        <v>168820.72727272726</v>
      </c>
      <c r="W109">
        <f t="shared" si="10"/>
        <v>167156.76923076922</v>
      </c>
      <c r="Y109">
        <f t="shared" si="11"/>
        <v>167988.74825174824</v>
      </c>
      <c r="Z109">
        <v>2005</v>
      </c>
      <c r="AA109">
        <f t="shared" si="12"/>
        <v>12</v>
      </c>
    </row>
    <row r="110" spans="1:27" ht="12.75">
      <c r="A110" s="1">
        <v>38718</v>
      </c>
      <c r="B110" s="2">
        <v>181401</v>
      </c>
      <c r="T110" s="2">
        <v>181401</v>
      </c>
      <c r="U110" s="1">
        <v>38718</v>
      </c>
      <c r="V110">
        <f t="shared" si="9"/>
        <v>168486.45454545456</v>
      </c>
      <c r="W110">
        <f t="shared" si="10"/>
        <v>166064.76923076922</v>
      </c>
      <c r="Y110">
        <f t="shared" si="11"/>
        <v>167275.6118881119</v>
      </c>
      <c r="Z110">
        <v>2006</v>
      </c>
      <c r="AA110">
        <f t="shared" si="12"/>
        <v>1</v>
      </c>
    </row>
    <row r="111" spans="1:27" ht="12.75">
      <c r="A111" s="1">
        <v>38749</v>
      </c>
      <c r="B111" s="2">
        <v>178373</v>
      </c>
      <c r="T111" s="2">
        <v>178373</v>
      </c>
      <c r="U111" s="1">
        <v>38749</v>
      </c>
      <c r="V111">
        <f t="shared" si="9"/>
        <v>167647.63636363635</v>
      </c>
      <c r="W111">
        <f t="shared" si="10"/>
        <v>165215.92307692306</v>
      </c>
      <c r="Y111">
        <f t="shared" si="11"/>
        <v>166431.7797202797</v>
      </c>
      <c r="Z111">
        <v>2006</v>
      </c>
      <c r="AA111">
        <f t="shared" si="12"/>
        <v>2</v>
      </c>
    </row>
    <row r="112" spans="1:27" ht="12.75">
      <c r="A112" s="1">
        <v>38777</v>
      </c>
      <c r="B112" s="2">
        <v>176114</v>
      </c>
      <c r="T112" s="2">
        <v>176114</v>
      </c>
      <c r="U112" s="1">
        <v>38777</v>
      </c>
      <c r="V112">
        <f t="shared" si="9"/>
        <v>166672.36363636365</v>
      </c>
      <c r="W112">
        <f t="shared" si="10"/>
        <v>164411.23076923078</v>
      </c>
      <c r="Y112">
        <f t="shared" si="11"/>
        <v>165541.7972027972</v>
      </c>
      <c r="Z112">
        <v>2006</v>
      </c>
      <c r="AA112">
        <f t="shared" si="12"/>
        <v>3</v>
      </c>
    </row>
    <row r="113" spans="1:27" ht="12.75">
      <c r="A113" s="1">
        <v>38808</v>
      </c>
      <c r="B113" s="2">
        <v>170332</v>
      </c>
      <c r="T113" s="2">
        <v>170332</v>
      </c>
      <c r="U113" s="1">
        <v>38808</v>
      </c>
      <c r="V113">
        <f t="shared" si="9"/>
        <v>165084.63636363635</v>
      </c>
      <c r="W113">
        <f t="shared" si="10"/>
        <v>163981.84615384616</v>
      </c>
      <c r="Y113">
        <f t="shared" si="11"/>
        <v>164533.24125874124</v>
      </c>
      <c r="Z113">
        <v>2006</v>
      </c>
      <c r="AA113">
        <f t="shared" si="12"/>
        <v>4</v>
      </c>
    </row>
    <row r="114" spans="1:27" ht="12.75">
      <c r="A114" s="1">
        <v>38838</v>
      </c>
      <c r="B114" s="2">
        <v>163161</v>
      </c>
      <c r="T114" s="2">
        <v>163161</v>
      </c>
      <c r="U114" s="1">
        <v>38838</v>
      </c>
      <c r="V114">
        <f t="shared" si="9"/>
        <v>163147.9090909091</v>
      </c>
      <c r="W114">
        <f t="shared" si="10"/>
        <v>163550.38461538462</v>
      </c>
      <c r="Y114">
        <f t="shared" si="11"/>
        <v>163349.14685314684</v>
      </c>
      <c r="Z114">
        <v>2006</v>
      </c>
      <c r="AA114">
        <f t="shared" si="12"/>
        <v>5</v>
      </c>
    </row>
    <row r="115" spans="1:27" ht="12.75">
      <c r="A115" s="1">
        <v>38869</v>
      </c>
      <c r="B115" s="2">
        <v>153746</v>
      </c>
      <c r="T115" s="2">
        <v>153746</v>
      </c>
      <c r="U115" s="1">
        <v>38869</v>
      </c>
      <c r="V115">
        <f t="shared" si="9"/>
        <v>161331</v>
      </c>
      <c r="W115">
        <f t="shared" si="10"/>
        <v>162614.07692307694</v>
      </c>
      <c r="Y115">
        <f t="shared" si="11"/>
        <v>161972.53846153847</v>
      </c>
      <c r="Z115">
        <v>2006</v>
      </c>
      <c r="AA115">
        <f t="shared" si="12"/>
        <v>6</v>
      </c>
    </row>
    <row r="116" spans="1:27" ht="12.75">
      <c r="A116" s="1">
        <v>38899</v>
      </c>
      <c r="B116" s="2">
        <v>148068</v>
      </c>
      <c r="T116" s="2">
        <v>148068</v>
      </c>
      <c r="U116" s="1">
        <v>38899</v>
      </c>
      <c r="V116">
        <f t="shared" si="9"/>
        <v>159446</v>
      </c>
      <c r="W116">
        <f t="shared" si="10"/>
        <v>161453.07692307694</v>
      </c>
      <c r="Y116">
        <f t="shared" si="11"/>
        <v>160449.53846153847</v>
      </c>
      <c r="Z116">
        <v>2006</v>
      </c>
      <c r="AA116">
        <f t="shared" si="12"/>
        <v>7</v>
      </c>
    </row>
    <row r="117" spans="1:27" ht="12.75">
      <c r="A117" s="1">
        <v>38930</v>
      </c>
      <c r="B117" s="2">
        <v>146388</v>
      </c>
      <c r="T117" s="2">
        <v>146388</v>
      </c>
      <c r="U117" s="1">
        <v>38930</v>
      </c>
      <c r="V117">
        <f t="shared" si="9"/>
        <v>158101.45454545456</v>
      </c>
      <c r="W117">
        <f t="shared" si="10"/>
        <v>159876.38461538462</v>
      </c>
      <c r="Y117">
        <f t="shared" si="11"/>
        <v>158988.9195804196</v>
      </c>
      <c r="Z117">
        <v>2006</v>
      </c>
      <c r="AA117">
        <f t="shared" si="12"/>
        <v>8</v>
      </c>
    </row>
    <row r="118" spans="1:27" ht="12.75">
      <c r="A118" s="1">
        <v>38961</v>
      </c>
      <c r="B118" s="2">
        <v>146834</v>
      </c>
      <c r="T118" s="2">
        <v>146834</v>
      </c>
      <c r="U118" s="1">
        <v>38961</v>
      </c>
      <c r="V118">
        <f t="shared" si="9"/>
        <v>156718.72727272726</v>
      </c>
      <c r="W118">
        <f t="shared" si="10"/>
        <v>158454.3076923077</v>
      </c>
      <c r="Y118">
        <f t="shared" si="11"/>
        <v>157586.51748251746</v>
      </c>
      <c r="Z118">
        <v>2006</v>
      </c>
      <c r="AA118">
        <f t="shared" si="12"/>
        <v>9</v>
      </c>
    </row>
    <row r="119" spans="1:27" ht="12.75">
      <c r="A119" s="1">
        <v>38991</v>
      </c>
      <c r="B119" s="2">
        <v>151534</v>
      </c>
      <c r="T119" s="2">
        <v>151534</v>
      </c>
      <c r="U119" s="1">
        <v>38991</v>
      </c>
      <c r="V119">
        <f t="shared" si="9"/>
        <v>155769.0909090909</v>
      </c>
      <c r="W119">
        <f t="shared" si="10"/>
        <v>156867</v>
      </c>
      <c r="Y119">
        <f t="shared" si="11"/>
        <v>156318.04545454547</v>
      </c>
      <c r="Z119">
        <v>2006</v>
      </c>
      <c r="AA119">
        <f t="shared" si="12"/>
        <v>10</v>
      </c>
    </row>
    <row r="120" spans="1:27" ht="12.75">
      <c r="A120" s="1">
        <v>39022</v>
      </c>
      <c r="B120" s="2">
        <v>158690</v>
      </c>
      <c r="T120" s="2">
        <v>158690</v>
      </c>
      <c r="U120" s="1">
        <v>39022</v>
      </c>
      <c r="V120">
        <f t="shared" si="9"/>
        <v>155070.72727272726</v>
      </c>
      <c r="W120">
        <f t="shared" si="10"/>
        <v>155165.23076923078</v>
      </c>
      <c r="Y120">
        <f t="shared" si="11"/>
        <v>155117.97902097902</v>
      </c>
      <c r="Z120">
        <v>2006</v>
      </c>
      <c r="AA120">
        <f t="shared" si="12"/>
        <v>11</v>
      </c>
    </row>
    <row r="121" spans="1:27" ht="12.75">
      <c r="A121" s="1">
        <v>39052</v>
      </c>
      <c r="B121" s="2">
        <v>160666</v>
      </c>
      <c r="T121" s="2">
        <v>160666</v>
      </c>
      <c r="U121" s="1">
        <v>39052</v>
      </c>
      <c r="V121">
        <f t="shared" si="9"/>
        <v>154567.36363636365</v>
      </c>
      <c r="W121">
        <f t="shared" si="10"/>
        <v>153626.38461538462</v>
      </c>
      <c r="Y121">
        <f t="shared" si="11"/>
        <v>154096.87412587414</v>
      </c>
      <c r="Z121">
        <v>2006</v>
      </c>
      <c r="AA121">
        <f t="shared" si="12"/>
        <v>12</v>
      </c>
    </row>
    <row r="122" spans="1:27" ht="12.75">
      <c r="A122" s="1">
        <v>39083</v>
      </c>
      <c r="B122" s="2">
        <v>163583</v>
      </c>
      <c r="T122" s="2">
        <v>163583</v>
      </c>
      <c r="U122" s="1">
        <v>39083</v>
      </c>
      <c r="V122">
        <f t="shared" si="9"/>
        <v>154120.81818181818</v>
      </c>
      <c r="W122">
        <f t="shared" si="10"/>
        <v>152568.84615384616</v>
      </c>
      <c r="Y122">
        <f t="shared" si="11"/>
        <v>153344.83216783218</v>
      </c>
      <c r="Z122">
        <v>2007</v>
      </c>
      <c r="AA122">
        <f t="shared" si="12"/>
        <v>1</v>
      </c>
    </row>
    <row r="123" spans="1:27" ht="12.75">
      <c r="A123" s="1">
        <v>39114</v>
      </c>
      <c r="B123" s="2">
        <v>160904</v>
      </c>
      <c r="T123" s="2">
        <v>160904</v>
      </c>
      <c r="U123" s="1">
        <v>39114</v>
      </c>
      <c r="V123">
        <f t="shared" si="9"/>
        <v>153539.9090909091</v>
      </c>
      <c r="W123">
        <f t="shared" si="10"/>
        <v>151971.23076923078</v>
      </c>
      <c r="Y123">
        <f t="shared" si="11"/>
        <v>152755.56993006993</v>
      </c>
      <c r="Z123">
        <v>2007</v>
      </c>
      <c r="AA123">
        <f t="shared" si="12"/>
        <v>2</v>
      </c>
    </row>
    <row r="124" spans="1:27" ht="12.75">
      <c r="A124" s="1">
        <v>39142</v>
      </c>
      <c r="B124" s="2">
        <v>159886</v>
      </c>
      <c r="T124" s="2">
        <v>159886</v>
      </c>
      <c r="U124" s="1">
        <v>39142</v>
      </c>
      <c r="V124">
        <f t="shared" si="9"/>
        <v>152945.81818181818</v>
      </c>
      <c r="W124">
        <f t="shared" si="10"/>
        <v>151553.6923076923</v>
      </c>
      <c r="Y124">
        <f t="shared" si="11"/>
        <v>152249.75524475524</v>
      </c>
      <c r="Z124">
        <v>2007</v>
      </c>
      <c r="AA124">
        <f t="shared" si="12"/>
        <v>3</v>
      </c>
    </row>
    <row r="125" spans="1:27" ht="12.75">
      <c r="A125" s="1">
        <v>39173</v>
      </c>
      <c r="B125" s="2">
        <v>155479</v>
      </c>
      <c r="T125" s="2">
        <v>155479</v>
      </c>
      <c r="U125" s="1">
        <v>39173</v>
      </c>
      <c r="V125">
        <f t="shared" si="9"/>
        <v>151984.54545454544</v>
      </c>
      <c r="W125">
        <f t="shared" si="10"/>
        <v>151518.07692307694</v>
      </c>
      <c r="Y125">
        <f t="shared" si="11"/>
        <v>151751.3111888112</v>
      </c>
      <c r="Z125">
        <v>2007</v>
      </c>
      <c r="AA125">
        <f t="shared" si="12"/>
        <v>4</v>
      </c>
    </row>
    <row r="126" spans="1:27" ht="12.75">
      <c r="A126" s="1">
        <v>39203</v>
      </c>
      <c r="B126" s="2">
        <v>148209</v>
      </c>
      <c r="T126" s="2">
        <v>148209</v>
      </c>
      <c r="U126" s="1">
        <v>39203</v>
      </c>
      <c r="V126">
        <f t="shared" si="9"/>
        <v>150864.63636363635</v>
      </c>
      <c r="W126">
        <f t="shared" si="10"/>
        <v>151609.92307692306</v>
      </c>
      <c r="Y126">
        <f t="shared" si="11"/>
        <v>151237.2797202797</v>
      </c>
      <c r="Z126">
        <v>2007</v>
      </c>
      <c r="AA126">
        <f t="shared" si="12"/>
        <v>5</v>
      </c>
    </row>
    <row r="127" spans="1:27" ht="12.75">
      <c r="A127" s="1">
        <v>39234</v>
      </c>
      <c r="B127" s="2">
        <v>143156</v>
      </c>
      <c r="T127" s="2">
        <v>143156</v>
      </c>
      <c r="U127" s="1">
        <v>39234</v>
      </c>
      <c r="V127">
        <f t="shared" si="9"/>
        <v>150143</v>
      </c>
      <c r="W127">
        <f t="shared" si="10"/>
        <v>151324.6923076923</v>
      </c>
      <c r="Y127">
        <f t="shared" si="11"/>
        <v>150733.84615384616</v>
      </c>
      <c r="Z127">
        <v>2007</v>
      </c>
      <c r="AA127">
        <f t="shared" si="12"/>
        <v>6</v>
      </c>
    </row>
    <row r="128" spans="1:27" ht="12.75">
      <c r="A128" s="1">
        <v>39264</v>
      </c>
      <c r="B128" s="2">
        <v>139998</v>
      </c>
      <c r="T128" s="2">
        <v>139998</v>
      </c>
      <c r="U128" s="1">
        <v>39264</v>
      </c>
      <c r="V128">
        <f t="shared" si="9"/>
        <v>149361.0909090909</v>
      </c>
      <c r="W128">
        <f t="shared" si="10"/>
        <v>151362.84615384616</v>
      </c>
      <c r="Y128">
        <f t="shared" si="11"/>
        <v>150361.96853146853</v>
      </c>
      <c r="Z128">
        <v>2007</v>
      </c>
      <c r="AA128">
        <f t="shared" si="12"/>
        <v>7</v>
      </c>
    </row>
    <row r="129" spans="1:27" ht="12.75">
      <c r="A129" s="1">
        <v>39295</v>
      </c>
      <c r="B129" s="2">
        <v>140299</v>
      </c>
      <c r="T129" s="2">
        <v>140299</v>
      </c>
      <c r="U129" s="1">
        <v>39295</v>
      </c>
      <c r="V129">
        <f t="shared" si="9"/>
        <v>149384.54545454544</v>
      </c>
      <c r="W129">
        <f t="shared" si="10"/>
        <v>151227.84615384616</v>
      </c>
      <c r="Y129">
        <f t="shared" si="11"/>
        <v>150306.1958041958</v>
      </c>
      <c r="Z129">
        <v>2007</v>
      </c>
      <c r="AA129">
        <f t="shared" si="12"/>
        <v>8</v>
      </c>
    </row>
    <row r="130" spans="1:27" ht="12.75">
      <c r="A130" s="1">
        <v>39326</v>
      </c>
      <c r="B130" s="2">
        <v>140960</v>
      </c>
      <c r="T130" s="2">
        <v>140960</v>
      </c>
      <c r="U130" s="1">
        <v>39326</v>
      </c>
      <c r="V130">
        <f t="shared" si="9"/>
        <v>149561.0909090909</v>
      </c>
      <c r="W130">
        <f t="shared" si="10"/>
        <v>151172.15384615384</v>
      </c>
      <c r="Y130">
        <f t="shared" si="11"/>
        <v>150366.62237762238</v>
      </c>
      <c r="Z130">
        <v>2007</v>
      </c>
      <c r="AA130">
        <f t="shared" si="12"/>
        <v>9</v>
      </c>
    </row>
    <row r="131" spans="1:27" ht="12.75">
      <c r="A131" s="1">
        <v>39356</v>
      </c>
      <c r="B131" s="2">
        <v>146371</v>
      </c>
      <c r="T131" s="2">
        <v>146371</v>
      </c>
      <c r="U131" s="1">
        <v>39356</v>
      </c>
      <c r="V131">
        <f t="shared" si="9"/>
        <v>149988.45454545456</v>
      </c>
      <c r="W131">
        <f t="shared" si="10"/>
        <v>151161.61538461538</v>
      </c>
      <c r="Y131">
        <f t="shared" si="11"/>
        <v>150575.03496503498</v>
      </c>
      <c r="Z131">
        <v>2007</v>
      </c>
      <c r="AA131">
        <f t="shared" si="12"/>
        <v>10</v>
      </c>
    </row>
    <row r="132" spans="1:27" ht="12.75">
      <c r="A132" s="1">
        <v>39387</v>
      </c>
      <c r="B132" s="2">
        <v>152728</v>
      </c>
      <c r="T132" s="2">
        <v>152728</v>
      </c>
      <c r="U132" s="1">
        <v>39387</v>
      </c>
      <c r="V132">
        <f t="shared" si="9"/>
        <v>151037.54545454544</v>
      </c>
      <c r="W132">
        <f t="shared" si="10"/>
        <v>151261.61538461538</v>
      </c>
      <c r="Y132">
        <f t="shared" si="11"/>
        <v>151149.5804195804</v>
      </c>
      <c r="Z132">
        <v>2007</v>
      </c>
      <c r="AA132">
        <f t="shared" si="12"/>
        <v>11</v>
      </c>
    </row>
    <row r="133" spans="1:27" ht="12.75">
      <c r="A133" s="1">
        <v>39417</v>
      </c>
      <c r="B133" s="2">
        <v>154982</v>
      </c>
      <c r="T133" s="2">
        <v>154982</v>
      </c>
      <c r="U133" s="1">
        <v>39417</v>
      </c>
      <c r="V133">
        <f t="shared" si="9"/>
        <v>152276</v>
      </c>
      <c r="W133">
        <f t="shared" si="10"/>
        <v>151607.6923076923</v>
      </c>
      <c r="Y133">
        <f t="shared" si="11"/>
        <v>151941.84615384616</v>
      </c>
      <c r="Z133">
        <v>2007</v>
      </c>
      <c r="AA133">
        <f t="shared" si="12"/>
        <v>12</v>
      </c>
    </row>
    <row r="134" spans="1:27" ht="12.75">
      <c r="A134" s="1">
        <v>39448</v>
      </c>
      <c r="B134" s="2">
        <v>161162</v>
      </c>
      <c r="T134" s="2">
        <v>161162</v>
      </c>
      <c r="U134" s="1">
        <v>39448</v>
      </c>
      <c r="V134">
        <f t="shared" si="9"/>
        <v>153431.45454545456</v>
      </c>
      <c r="W134">
        <f t="shared" si="10"/>
        <v>152081.6923076923</v>
      </c>
      <c r="Y134">
        <f t="shared" si="11"/>
        <v>152756.57342657342</v>
      </c>
      <c r="Z134">
        <v>2008</v>
      </c>
      <c r="AA134">
        <f t="shared" si="12"/>
        <v>1</v>
      </c>
    </row>
    <row r="135" spans="1:27" ht="12.75">
      <c r="A135" s="1">
        <v>39479</v>
      </c>
      <c r="B135" s="2">
        <v>161828</v>
      </c>
      <c r="T135" s="2">
        <v>161828</v>
      </c>
      <c r="U135" s="1">
        <v>39479</v>
      </c>
      <c r="V135">
        <f aca="true" t="shared" si="13" ref="V135:V198">SUM(T130:T140)/11</f>
        <v>154251.36363636365</v>
      </c>
      <c r="W135">
        <f t="shared" si="10"/>
        <v>153038.53846153847</v>
      </c>
      <c r="Y135">
        <f t="shared" si="11"/>
        <v>153644.95104895107</v>
      </c>
      <c r="Z135">
        <v>2008</v>
      </c>
      <c r="AA135">
        <f t="shared" si="12"/>
        <v>2</v>
      </c>
    </row>
    <row r="136" spans="1:27" ht="12.75">
      <c r="A136" s="1">
        <v>39508</v>
      </c>
      <c r="B136" s="2">
        <v>160180</v>
      </c>
      <c r="T136" s="2">
        <v>160180</v>
      </c>
      <c r="U136" s="1">
        <v>39508</v>
      </c>
      <c r="V136">
        <f t="shared" si="13"/>
        <v>155294.72727272726</v>
      </c>
      <c r="W136">
        <f aca="true" t="shared" si="14" ref="W136:W199">SUM(T130:T142)/13</f>
        <v>154310.46153846153</v>
      </c>
      <c r="Y136">
        <f aca="true" t="shared" si="15" ref="Y136:Y199">(V136+W136)/2</f>
        <v>154802.5944055944</v>
      </c>
      <c r="Z136">
        <v>2008</v>
      </c>
      <c r="AA136">
        <f aca="true" t="shared" si="16" ref="AA136:AA199">MONTH(U136)</f>
        <v>3</v>
      </c>
    </row>
    <row r="137" spans="1:27" ht="12.75">
      <c r="A137" s="1">
        <v>39539</v>
      </c>
      <c r="B137" s="2">
        <v>159749</v>
      </c>
      <c r="T137" s="2">
        <v>159749</v>
      </c>
      <c r="U137" s="1">
        <v>39539</v>
      </c>
      <c r="V137">
        <f t="shared" si="13"/>
        <v>156245.9090909091</v>
      </c>
      <c r="W137">
        <f t="shared" si="14"/>
        <v>156423</v>
      </c>
      <c r="Y137">
        <f t="shared" si="15"/>
        <v>156334.45454545453</v>
      </c>
      <c r="Z137">
        <v>2008</v>
      </c>
      <c r="AA137">
        <f t="shared" si="16"/>
        <v>4</v>
      </c>
    </row>
    <row r="138" spans="1:27" ht="12.75">
      <c r="A138" s="1">
        <v>39569</v>
      </c>
      <c r="B138" s="2">
        <v>156779</v>
      </c>
      <c r="T138" s="2">
        <v>156779</v>
      </c>
      <c r="U138" s="1">
        <v>39569</v>
      </c>
      <c r="V138">
        <f t="shared" si="13"/>
        <v>157672.72727272726</v>
      </c>
      <c r="W138">
        <f t="shared" si="14"/>
        <v>159072.92307692306</v>
      </c>
      <c r="Y138">
        <f t="shared" si="15"/>
        <v>158372.82517482515</v>
      </c>
      <c r="Z138">
        <v>2008</v>
      </c>
      <c r="AA138">
        <f t="shared" si="16"/>
        <v>5</v>
      </c>
    </row>
    <row r="139" spans="1:27" ht="12.75">
      <c r="A139" s="1">
        <v>39600</v>
      </c>
      <c r="B139" s="2">
        <v>152708</v>
      </c>
      <c r="T139" s="2">
        <v>152708</v>
      </c>
      <c r="U139" s="1">
        <v>39600</v>
      </c>
      <c r="V139">
        <f t="shared" si="13"/>
        <v>160021.63636363635</v>
      </c>
      <c r="W139">
        <f t="shared" si="14"/>
        <v>161932.53846153847</v>
      </c>
      <c r="Y139">
        <f t="shared" si="15"/>
        <v>160977.08741258743</v>
      </c>
      <c r="Z139">
        <v>2008</v>
      </c>
      <c r="AA139">
        <f t="shared" si="16"/>
        <v>6</v>
      </c>
    </row>
    <row r="140" spans="1:27" ht="12.75">
      <c r="A140" s="1">
        <v>39630</v>
      </c>
      <c r="B140" s="2">
        <v>149318</v>
      </c>
      <c r="T140" s="2">
        <v>149318</v>
      </c>
      <c r="U140" s="1">
        <v>39630</v>
      </c>
      <c r="V140">
        <f t="shared" si="13"/>
        <v>162634.45454545456</v>
      </c>
      <c r="W140">
        <f t="shared" si="14"/>
        <v>165496.6923076923</v>
      </c>
      <c r="Y140">
        <f t="shared" si="15"/>
        <v>164065.57342657342</v>
      </c>
      <c r="Z140">
        <v>2008</v>
      </c>
      <c r="AA140">
        <f t="shared" si="16"/>
        <v>7</v>
      </c>
    </row>
    <row r="141" spans="1:27" ht="12.75">
      <c r="A141" s="1">
        <v>39661</v>
      </c>
      <c r="B141" s="2">
        <v>152437</v>
      </c>
      <c r="T141" s="2">
        <v>152437</v>
      </c>
      <c r="U141" s="1">
        <v>39661</v>
      </c>
      <c r="V141">
        <f t="shared" si="13"/>
        <v>166224.27272727274</v>
      </c>
      <c r="W141">
        <f t="shared" si="14"/>
        <v>168989.61538461538</v>
      </c>
      <c r="Y141">
        <f t="shared" si="15"/>
        <v>167606.94405594404</v>
      </c>
      <c r="Z141">
        <v>2008</v>
      </c>
      <c r="AA141">
        <f t="shared" si="16"/>
        <v>8</v>
      </c>
    </row>
    <row r="142" spans="1:27" ht="12.75">
      <c r="A142" s="1">
        <v>39692</v>
      </c>
      <c r="B142" s="2">
        <v>156834</v>
      </c>
      <c r="T142" s="2">
        <v>156834</v>
      </c>
      <c r="U142" s="1">
        <v>39692</v>
      </c>
      <c r="V142">
        <f t="shared" si="13"/>
        <v>170441.54545454544</v>
      </c>
      <c r="W142">
        <f t="shared" si="14"/>
        <v>172809.3076923077</v>
      </c>
      <c r="Y142">
        <f t="shared" si="15"/>
        <v>171625.42657342658</v>
      </c>
      <c r="Z142">
        <v>2008</v>
      </c>
      <c r="AA142">
        <f t="shared" si="16"/>
        <v>9</v>
      </c>
    </row>
    <row r="143" spans="1:27" ht="12.75">
      <c r="A143" s="1">
        <v>39722</v>
      </c>
      <c r="B143" s="2">
        <v>168423</v>
      </c>
      <c r="T143" s="2">
        <v>168423</v>
      </c>
      <c r="U143" s="1">
        <v>39722</v>
      </c>
      <c r="V143">
        <f t="shared" si="13"/>
        <v>175144.72727272726</v>
      </c>
      <c r="W143">
        <f t="shared" si="14"/>
        <v>176692.53846153847</v>
      </c>
      <c r="Y143">
        <f t="shared" si="15"/>
        <v>175918.63286713287</v>
      </c>
      <c r="Z143">
        <v>2008</v>
      </c>
      <c r="AA143">
        <f t="shared" si="16"/>
        <v>10</v>
      </c>
    </row>
    <row r="144" spans="1:27" ht="12.75">
      <c r="A144" s="1">
        <v>39753</v>
      </c>
      <c r="B144" s="2">
        <v>180820</v>
      </c>
      <c r="T144" s="2">
        <v>180820</v>
      </c>
      <c r="U144" s="1">
        <v>39753</v>
      </c>
      <c r="V144">
        <f t="shared" si="13"/>
        <v>180043.18181818182</v>
      </c>
      <c r="W144">
        <f t="shared" si="14"/>
        <v>180367.07692307694</v>
      </c>
      <c r="Y144">
        <f t="shared" si="15"/>
        <v>180205.12937062938</v>
      </c>
      <c r="Z144">
        <v>2008</v>
      </c>
      <c r="AA144">
        <f t="shared" si="16"/>
        <v>11</v>
      </c>
    </row>
    <row r="145" spans="1:27" ht="12.75">
      <c r="A145" s="1">
        <v>39783</v>
      </c>
      <c r="B145" s="2">
        <v>189903</v>
      </c>
      <c r="T145" s="2">
        <v>189903</v>
      </c>
      <c r="U145" s="1">
        <v>39783</v>
      </c>
      <c r="V145">
        <f t="shared" si="13"/>
        <v>185025.9090909091</v>
      </c>
      <c r="W145">
        <f t="shared" si="14"/>
        <v>183710.23076923078</v>
      </c>
      <c r="Y145">
        <f t="shared" si="15"/>
        <v>184368.06993006993</v>
      </c>
      <c r="Z145">
        <v>2008</v>
      </c>
      <c r="AA145">
        <f t="shared" si="16"/>
        <v>12</v>
      </c>
    </row>
    <row r="146" spans="1:27" ht="12.75">
      <c r="A146" s="1">
        <v>39814</v>
      </c>
      <c r="B146" s="2">
        <v>201316</v>
      </c>
      <c r="T146" s="2">
        <v>201316</v>
      </c>
      <c r="U146" s="1">
        <v>39814</v>
      </c>
      <c r="V146">
        <f t="shared" si="13"/>
        <v>189655.18181818182</v>
      </c>
      <c r="W146">
        <f t="shared" si="14"/>
        <v>186798.76923076922</v>
      </c>
      <c r="Y146">
        <f t="shared" si="15"/>
        <v>188226.9755244755</v>
      </c>
      <c r="Z146">
        <v>2009</v>
      </c>
      <c r="AA146">
        <f t="shared" si="16"/>
        <v>1</v>
      </c>
    </row>
    <row r="147" spans="1:27" ht="12.75">
      <c r="A147" s="1">
        <v>39845</v>
      </c>
      <c r="B147" s="2">
        <v>206570</v>
      </c>
      <c r="T147" s="2">
        <v>206570</v>
      </c>
      <c r="U147" s="1">
        <v>39845</v>
      </c>
      <c r="V147">
        <f t="shared" si="13"/>
        <v>193329.9090909091</v>
      </c>
      <c r="W147">
        <f t="shared" si="14"/>
        <v>190331.3076923077</v>
      </c>
      <c r="Y147">
        <f t="shared" si="15"/>
        <v>191830.6083916084</v>
      </c>
      <c r="Z147">
        <v>2009</v>
      </c>
      <c r="AA147">
        <f t="shared" si="16"/>
        <v>2</v>
      </c>
    </row>
    <row r="148" spans="1:27" ht="12.75">
      <c r="A148" s="1">
        <v>39873</v>
      </c>
      <c r="B148" s="2">
        <v>211484</v>
      </c>
      <c r="T148" s="2">
        <v>211484</v>
      </c>
      <c r="U148" s="1">
        <v>39873</v>
      </c>
      <c r="V148">
        <f t="shared" si="13"/>
        <v>196821.45454545456</v>
      </c>
      <c r="W148">
        <f t="shared" si="14"/>
        <v>194025.76923076922</v>
      </c>
      <c r="Y148">
        <f t="shared" si="15"/>
        <v>195423.6118881119</v>
      </c>
      <c r="Z148">
        <v>2009</v>
      </c>
      <c r="AA148">
        <f t="shared" si="16"/>
        <v>3</v>
      </c>
    </row>
    <row r="149" spans="1:27" ht="12.75">
      <c r="A149" s="1">
        <v>39904</v>
      </c>
      <c r="B149" s="2">
        <v>210662</v>
      </c>
      <c r="T149" s="2">
        <v>210662</v>
      </c>
      <c r="U149" s="1">
        <v>39904</v>
      </c>
      <c r="V149">
        <f t="shared" si="13"/>
        <v>199734.36363636365</v>
      </c>
      <c r="W149">
        <f t="shared" si="14"/>
        <v>198032.61538461538</v>
      </c>
      <c r="Y149">
        <f t="shared" si="15"/>
        <v>198883.4895104895</v>
      </c>
      <c r="Z149">
        <v>2009</v>
      </c>
      <c r="AA149">
        <f t="shared" si="16"/>
        <v>4</v>
      </c>
    </row>
    <row r="150" spans="1:27" ht="12.75">
      <c r="A150" s="1">
        <v>39934</v>
      </c>
      <c r="B150" s="2">
        <v>207518</v>
      </c>
      <c r="T150" s="2">
        <v>207518</v>
      </c>
      <c r="U150" s="1">
        <v>39934</v>
      </c>
      <c r="V150">
        <f t="shared" si="13"/>
        <v>202289.18181818182</v>
      </c>
      <c r="W150">
        <f t="shared" si="14"/>
        <v>201756.07692307694</v>
      </c>
      <c r="Y150">
        <f t="shared" si="15"/>
        <v>202022.62937062938</v>
      </c>
      <c r="Z150">
        <v>2009</v>
      </c>
      <c r="AA150">
        <f t="shared" si="16"/>
        <v>5</v>
      </c>
    </row>
    <row r="151" spans="1:27" ht="12.75">
      <c r="A151" s="1">
        <v>39965</v>
      </c>
      <c r="B151" s="2">
        <v>200240</v>
      </c>
      <c r="T151" s="2">
        <v>200240</v>
      </c>
      <c r="U151" s="1">
        <v>39965</v>
      </c>
      <c r="V151">
        <f t="shared" si="13"/>
        <v>204736.9090909091</v>
      </c>
      <c r="W151">
        <f t="shared" si="14"/>
        <v>204988.3076923077</v>
      </c>
      <c r="Y151">
        <f t="shared" si="15"/>
        <v>204862.6083916084</v>
      </c>
      <c r="Z151">
        <v>2009</v>
      </c>
      <c r="AA151">
        <f t="shared" si="16"/>
        <v>6</v>
      </c>
    </row>
    <row r="152" spans="1:27" ht="12.75">
      <c r="A152" s="1">
        <v>39995</v>
      </c>
      <c r="B152" s="2">
        <v>192859</v>
      </c>
      <c r="T152" s="2">
        <v>192859</v>
      </c>
      <c r="U152" s="1">
        <v>39995</v>
      </c>
      <c r="V152">
        <f t="shared" si="13"/>
        <v>206693.54545454544</v>
      </c>
      <c r="W152">
        <f t="shared" si="14"/>
        <v>208197.92307692306</v>
      </c>
      <c r="Y152">
        <f t="shared" si="15"/>
        <v>207445.73426573427</v>
      </c>
      <c r="Z152">
        <v>2009</v>
      </c>
      <c r="AA152">
        <f t="shared" si="16"/>
        <v>7</v>
      </c>
    </row>
    <row r="153" spans="1:27" ht="12.75">
      <c r="A153" s="1">
        <v>40026</v>
      </c>
      <c r="B153" s="2">
        <v>195241</v>
      </c>
      <c r="T153" s="2">
        <v>195241</v>
      </c>
      <c r="U153" s="1">
        <v>40026</v>
      </c>
      <c r="V153">
        <f t="shared" si="13"/>
        <v>208971.54545454544</v>
      </c>
      <c r="W153">
        <f t="shared" si="14"/>
        <v>210725.23076923078</v>
      </c>
      <c r="Y153">
        <f t="shared" si="15"/>
        <v>209848.3881118881</v>
      </c>
      <c r="Z153">
        <v>2009</v>
      </c>
      <c r="AA153">
        <f t="shared" si="16"/>
        <v>8</v>
      </c>
    </row>
    <row r="154" spans="1:27" ht="12.75">
      <c r="A154" s="1">
        <v>40057</v>
      </c>
      <c r="B154" s="2">
        <v>200465</v>
      </c>
      <c r="T154" s="2">
        <v>200465</v>
      </c>
      <c r="U154" s="1">
        <v>40057</v>
      </c>
      <c r="V154">
        <f t="shared" si="13"/>
        <v>211034</v>
      </c>
      <c r="W154">
        <f t="shared" si="14"/>
        <v>213023.61538461538</v>
      </c>
      <c r="Y154">
        <f t="shared" si="15"/>
        <v>212028.8076923077</v>
      </c>
      <c r="Z154">
        <v>2009</v>
      </c>
      <c r="AA154">
        <f t="shared" si="16"/>
        <v>9</v>
      </c>
    </row>
    <row r="155" spans="1:27" ht="12.75">
      <c r="A155" s="1">
        <v>40087</v>
      </c>
      <c r="B155" s="2">
        <v>208923</v>
      </c>
      <c r="T155" s="2">
        <v>208923</v>
      </c>
      <c r="U155" s="1">
        <v>40087</v>
      </c>
      <c r="V155">
        <f t="shared" si="13"/>
        <v>213378.27272727274</v>
      </c>
      <c r="W155">
        <f t="shared" si="14"/>
        <v>214749.15384615384</v>
      </c>
      <c r="Y155">
        <f t="shared" si="15"/>
        <v>214063.7132867133</v>
      </c>
      <c r="Z155">
        <v>2009</v>
      </c>
      <c r="AA155">
        <f t="shared" si="16"/>
        <v>10</v>
      </c>
    </row>
    <row r="156" spans="1:27" ht="12.75">
      <c r="A156" s="1">
        <v>40118</v>
      </c>
      <c r="B156" s="2">
        <v>216828</v>
      </c>
      <c r="T156" s="2">
        <v>216828</v>
      </c>
      <c r="U156" s="1">
        <v>40118</v>
      </c>
      <c r="V156">
        <f t="shared" si="13"/>
        <v>215778.0909090909</v>
      </c>
      <c r="W156">
        <f t="shared" si="14"/>
        <v>216121.84615384616</v>
      </c>
      <c r="Y156">
        <f t="shared" si="15"/>
        <v>215949.96853146853</v>
      </c>
      <c r="Z156">
        <v>2009</v>
      </c>
      <c r="AA156">
        <f t="shared" si="16"/>
        <v>11</v>
      </c>
    </row>
    <row r="157" spans="1:27" ht="12.75">
      <c r="A157" s="1">
        <v>40148</v>
      </c>
      <c r="B157" s="2">
        <v>222839</v>
      </c>
      <c r="T157" s="2">
        <v>222839</v>
      </c>
      <c r="U157" s="1">
        <v>40148</v>
      </c>
      <c r="V157">
        <f t="shared" si="13"/>
        <v>218347.81818181818</v>
      </c>
      <c r="W157">
        <f t="shared" si="14"/>
        <v>217068.53846153847</v>
      </c>
      <c r="Y157">
        <f t="shared" si="15"/>
        <v>217708.1783216783</v>
      </c>
      <c r="Z157">
        <v>2009</v>
      </c>
      <c r="AA157">
        <f t="shared" si="16"/>
        <v>12</v>
      </c>
    </row>
    <row r="158" spans="1:27" ht="12.75">
      <c r="A158" s="1">
        <v>40179</v>
      </c>
      <c r="B158" s="2">
        <v>231628</v>
      </c>
      <c r="T158" s="2">
        <v>231628</v>
      </c>
      <c r="U158" s="1">
        <v>40179</v>
      </c>
      <c r="V158">
        <f t="shared" si="13"/>
        <v>220799.27272727274</v>
      </c>
      <c r="W158">
        <f t="shared" si="14"/>
        <v>217803.07692307694</v>
      </c>
      <c r="Y158">
        <f t="shared" si="15"/>
        <v>219301.17482517485</v>
      </c>
      <c r="Z158">
        <v>2010</v>
      </c>
      <c r="AA158">
        <f t="shared" si="16"/>
        <v>1</v>
      </c>
    </row>
    <row r="159" spans="1:27" ht="12.75">
      <c r="A159" s="1">
        <v>40210</v>
      </c>
      <c r="B159" s="2">
        <v>234171</v>
      </c>
      <c r="T159" s="2">
        <v>234171</v>
      </c>
      <c r="U159" s="1">
        <v>40210</v>
      </c>
      <c r="V159">
        <f t="shared" si="13"/>
        <v>222121.81818181818</v>
      </c>
      <c r="W159">
        <f t="shared" si="14"/>
        <v>219239.46153846153</v>
      </c>
      <c r="Y159">
        <f t="shared" si="15"/>
        <v>220680.63986013987</v>
      </c>
      <c r="Z159">
        <v>2010</v>
      </c>
      <c r="AA159">
        <f t="shared" si="16"/>
        <v>2</v>
      </c>
    </row>
    <row r="160" spans="1:27" ht="12.75">
      <c r="A160" s="1">
        <v>40238</v>
      </c>
      <c r="B160" s="2">
        <v>236449</v>
      </c>
      <c r="T160" s="2">
        <v>236449</v>
      </c>
      <c r="U160" s="1">
        <v>40238</v>
      </c>
      <c r="V160">
        <f t="shared" si="13"/>
        <v>223127.9090909091</v>
      </c>
      <c r="W160">
        <f t="shared" si="14"/>
        <v>220843.61538461538</v>
      </c>
      <c r="Y160">
        <f t="shared" si="15"/>
        <v>221985.76223776222</v>
      </c>
      <c r="Z160">
        <v>2010</v>
      </c>
      <c r="AA160">
        <f t="shared" si="16"/>
        <v>3</v>
      </c>
    </row>
    <row r="161" spans="1:27" ht="12.75">
      <c r="A161" s="1">
        <v>40269</v>
      </c>
      <c r="B161" s="2">
        <v>233916</v>
      </c>
      <c r="T161" s="2">
        <v>233916</v>
      </c>
      <c r="U161" s="1">
        <v>40269</v>
      </c>
      <c r="V161">
        <f t="shared" si="13"/>
        <v>223779.9090909091</v>
      </c>
      <c r="W161">
        <f t="shared" si="14"/>
        <v>222645.84615384616</v>
      </c>
      <c r="Y161">
        <f t="shared" si="15"/>
        <v>223212.87762237762</v>
      </c>
      <c r="Z161">
        <v>2010</v>
      </c>
      <c r="AA161">
        <f t="shared" si="16"/>
        <v>4</v>
      </c>
    </row>
    <row r="162" spans="1:27" ht="12.75">
      <c r="A162" s="1">
        <v>40299</v>
      </c>
      <c r="B162" s="2">
        <v>228507</v>
      </c>
      <c r="T162" s="2">
        <v>228507</v>
      </c>
      <c r="U162" s="1">
        <v>40299</v>
      </c>
      <c r="V162">
        <f t="shared" si="13"/>
        <v>224422.27272727274</v>
      </c>
      <c r="W162">
        <f t="shared" si="14"/>
        <v>224399.53846153847</v>
      </c>
      <c r="Y162">
        <f t="shared" si="15"/>
        <v>224410.9055944056</v>
      </c>
      <c r="Z162">
        <v>2010</v>
      </c>
      <c r="AA162">
        <f t="shared" si="16"/>
        <v>5</v>
      </c>
    </row>
    <row r="163" spans="1:27" ht="12.75">
      <c r="A163" s="1">
        <v>40330</v>
      </c>
      <c r="B163" s="2">
        <v>219825</v>
      </c>
      <c r="T163" s="2">
        <v>219825</v>
      </c>
      <c r="U163" s="1">
        <v>40330</v>
      </c>
      <c r="V163">
        <f t="shared" si="13"/>
        <v>225229.72727272726</v>
      </c>
      <c r="W163">
        <f t="shared" si="14"/>
        <v>225975.3076923077</v>
      </c>
      <c r="Y163">
        <f t="shared" si="15"/>
        <v>225602.51748251746</v>
      </c>
      <c r="Z163">
        <v>2010</v>
      </c>
      <c r="AA163">
        <f t="shared" si="16"/>
        <v>6</v>
      </c>
    </row>
    <row r="164" spans="1:27" ht="12.75">
      <c r="A164" s="1">
        <v>40360</v>
      </c>
      <c r="B164" s="2">
        <v>209789</v>
      </c>
      <c r="T164" s="2">
        <v>209789</v>
      </c>
      <c r="U164" s="1">
        <v>40360</v>
      </c>
      <c r="V164">
        <f t="shared" si="13"/>
        <v>225746.54545454544</v>
      </c>
      <c r="W164">
        <f t="shared" si="14"/>
        <v>227743.92307692306</v>
      </c>
      <c r="Y164">
        <f t="shared" si="15"/>
        <v>226745.23426573427</v>
      </c>
      <c r="Z164">
        <v>2010</v>
      </c>
      <c r="AA164">
        <f t="shared" si="16"/>
        <v>7</v>
      </c>
    </row>
    <row r="165" spans="1:27" ht="12.75">
      <c r="A165" s="1">
        <v>40391</v>
      </c>
      <c r="B165" s="2">
        <v>211532</v>
      </c>
      <c r="T165" s="2">
        <v>211532</v>
      </c>
      <c r="U165" s="1">
        <v>40391</v>
      </c>
      <c r="V165">
        <f t="shared" si="13"/>
        <v>226806.54545454544</v>
      </c>
      <c r="W165">
        <f t="shared" si="14"/>
        <v>229024.76923076922</v>
      </c>
      <c r="Y165">
        <f t="shared" si="15"/>
        <v>227915.65734265733</v>
      </c>
      <c r="Z165">
        <v>2010</v>
      </c>
      <c r="AA165">
        <f t="shared" si="16"/>
        <v>8</v>
      </c>
    </row>
    <row r="166" spans="1:27" ht="12.75">
      <c r="A166" s="1">
        <v>40422</v>
      </c>
      <c r="B166" s="2">
        <v>216095</v>
      </c>
      <c r="T166" s="2">
        <v>216095</v>
      </c>
      <c r="U166" s="1">
        <v>40422</v>
      </c>
      <c r="V166">
        <f t="shared" si="13"/>
        <v>227882</v>
      </c>
      <c r="W166">
        <f t="shared" si="14"/>
        <v>230184.38461538462</v>
      </c>
      <c r="Y166">
        <f t="shared" si="15"/>
        <v>229033.1923076923</v>
      </c>
      <c r="Z166">
        <v>2010</v>
      </c>
      <c r="AA166">
        <f t="shared" si="16"/>
        <v>9</v>
      </c>
    </row>
    <row r="167" spans="1:27" ht="12.75">
      <c r="A167" s="1">
        <v>40452</v>
      </c>
      <c r="B167" s="2">
        <v>223894</v>
      </c>
      <c r="T167" s="2">
        <v>223894</v>
      </c>
      <c r="U167" s="1">
        <v>40452</v>
      </c>
      <c r="V167">
        <f t="shared" si="13"/>
        <v>229275.63636363635</v>
      </c>
      <c r="W167">
        <f t="shared" si="14"/>
        <v>230816.15384615384</v>
      </c>
      <c r="Y167">
        <f t="shared" si="15"/>
        <v>230045.8951048951</v>
      </c>
      <c r="Z167">
        <v>2010</v>
      </c>
      <c r="AA167">
        <f t="shared" si="16"/>
        <v>10</v>
      </c>
    </row>
    <row r="168" spans="1:27" ht="12.75">
      <c r="A168" s="1">
        <v>40483</v>
      </c>
      <c r="B168" s="2">
        <v>231721</v>
      </c>
      <c r="T168" s="2">
        <v>231721</v>
      </c>
      <c r="U168" s="1">
        <v>40483</v>
      </c>
      <c r="V168">
        <f t="shared" si="13"/>
        <v>230744.27272727274</v>
      </c>
      <c r="W168">
        <f t="shared" si="14"/>
        <v>231285.23076923078</v>
      </c>
      <c r="Y168">
        <f t="shared" si="15"/>
        <v>231014.75174825176</v>
      </c>
      <c r="Z168">
        <v>2010</v>
      </c>
      <c r="AA168">
        <f t="shared" si="16"/>
        <v>11</v>
      </c>
    </row>
    <row r="169" spans="1:27" ht="12.75">
      <c r="A169" s="1">
        <v>40513</v>
      </c>
      <c r="B169" s="2">
        <v>237313</v>
      </c>
      <c r="T169" s="2">
        <v>237313</v>
      </c>
      <c r="U169" s="1">
        <v>40513</v>
      </c>
      <c r="V169">
        <f t="shared" si="13"/>
        <v>232579.63636363635</v>
      </c>
      <c r="W169">
        <f t="shared" si="14"/>
        <v>231673.6923076923</v>
      </c>
      <c r="Y169">
        <f t="shared" si="15"/>
        <v>232126.66433566433</v>
      </c>
      <c r="Z169">
        <v>2010</v>
      </c>
      <c r="AA169">
        <f t="shared" si="16"/>
        <v>12</v>
      </c>
    </row>
    <row r="170" spans="1:27" ht="12.75">
      <c r="A170" s="1">
        <v>40544</v>
      </c>
      <c r="B170" s="2">
        <v>245831</v>
      </c>
      <c r="T170" s="2">
        <v>245831</v>
      </c>
      <c r="U170" s="1">
        <v>40544</v>
      </c>
      <c r="V170">
        <f t="shared" si="13"/>
        <v>234740.36363636365</v>
      </c>
      <c r="W170">
        <f t="shared" si="14"/>
        <v>231917.92307692306</v>
      </c>
      <c r="Y170">
        <f t="shared" si="15"/>
        <v>233329.14335664336</v>
      </c>
      <c r="Z170">
        <v>2011</v>
      </c>
      <c r="AA170">
        <f t="shared" si="16"/>
        <v>1</v>
      </c>
    </row>
    <row r="171" spans="1:27" ht="12.75">
      <c r="A171" s="1">
        <v>40575</v>
      </c>
      <c r="B171" s="2">
        <v>248279</v>
      </c>
      <c r="T171" s="2">
        <v>248279</v>
      </c>
      <c r="U171" s="1">
        <v>40575</v>
      </c>
      <c r="V171">
        <f t="shared" si="13"/>
        <v>235782.9090909091</v>
      </c>
      <c r="W171">
        <f t="shared" si="14"/>
        <v>233055.84615384616</v>
      </c>
      <c r="Y171">
        <f t="shared" si="15"/>
        <v>234419.37762237762</v>
      </c>
      <c r="Z171">
        <v>2011</v>
      </c>
      <c r="AA171">
        <f t="shared" si="16"/>
        <v>2</v>
      </c>
    </row>
    <row r="172" spans="1:27" ht="12.75">
      <c r="A172" s="1">
        <v>40603</v>
      </c>
      <c r="B172" s="2">
        <v>249246</v>
      </c>
      <c r="T172" s="2">
        <v>249246</v>
      </c>
      <c r="U172" s="1">
        <v>40603</v>
      </c>
      <c r="V172">
        <f t="shared" si="13"/>
        <v>236554.45454545456</v>
      </c>
      <c r="W172">
        <f t="shared" si="14"/>
        <v>234700.92307692306</v>
      </c>
      <c r="Y172">
        <f t="shared" si="15"/>
        <v>235627.6888111888</v>
      </c>
      <c r="Z172">
        <v>2011</v>
      </c>
      <c r="AA172">
        <f t="shared" si="16"/>
        <v>3</v>
      </c>
    </row>
    <row r="173" spans="1:27" ht="12.75">
      <c r="A173" s="1">
        <v>40634</v>
      </c>
      <c r="B173" s="2">
        <v>244662</v>
      </c>
      <c r="T173" s="2">
        <v>244662</v>
      </c>
      <c r="U173" s="1">
        <v>40634</v>
      </c>
      <c r="V173">
        <f t="shared" si="13"/>
        <v>237374.81818181818</v>
      </c>
      <c r="W173">
        <f t="shared" si="14"/>
        <v>236704.53846153847</v>
      </c>
      <c r="Y173">
        <f t="shared" si="15"/>
        <v>237039.6783216783</v>
      </c>
      <c r="Z173">
        <v>2011</v>
      </c>
      <c r="AA173">
        <f t="shared" si="16"/>
        <v>4</v>
      </c>
    </row>
    <row r="174" spans="1:27" ht="12.75">
      <c r="A174" s="1">
        <v>40664</v>
      </c>
      <c r="B174" s="2">
        <v>240014</v>
      </c>
      <c r="T174" s="2">
        <v>240014</v>
      </c>
      <c r="U174" s="1">
        <v>40664</v>
      </c>
      <c r="V174">
        <f t="shared" si="13"/>
        <v>238322.18181818182</v>
      </c>
      <c r="W174">
        <f t="shared" si="14"/>
        <v>238975.46153846153</v>
      </c>
      <c r="Y174">
        <f t="shared" si="15"/>
        <v>238648.8216783217</v>
      </c>
      <c r="Z174">
        <v>2011</v>
      </c>
      <c r="AA174">
        <f t="shared" si="16"/>
        <v>5</v>
      </c>
    </row>
    <row r="175" spans="1:27" ht="12.75">
      <c r="A175" s="1">
        <v>40695</v>
      </c>
      <c r="B175" s="2">
        <v>233557</v>
      </c>
      <c r="T175" s="2">
        <v>233557</v>
      </c>
      <c r="U175" s="1">
        <v>40695</v>
      </c>
      <c r="V175">
        <f t="shared" si="13"/>
        <v>239786.0909090909</v>
      </c>
      <c r="W175">
        <f t="shared" si="14"/>
        <v>241014.92307692306</v>
      </c>
      <c r="Y175">
        <f t="shared" si="15"/>
        <v>240400.50699300697</v>
      </c>
      <c r="Z175">
        <v>2011</v>
      </c>
      <c r="AA175">
        <f t="shared" si="16"/>
        <v>6</v>
      </c>
    </row>
    <row r="176" spans="1:27" ht="12.75">
      <c r="A176" s="1">
        <v>40725</v>
      </c>
      <c r="B176" s="2">
        <v>223000</v>
      </c>
      <c r="T176" s="2">
        <v>223000</v>
      </c>
      <c r="U176" s="1">
        <v>40725</v>
      </c>
      <c r="V176">
        <f t="shared" si="13"/>
        <v>240913.63636363635</v>
      </c>
      <c r="W176">
        <f t="shared" si="14"/>
        <v>243628.07692307694</v>
      </c>
      <c r="Y176">
        <f t="shared" si="15"/>
        <v>242270.85664335664</v>
      </c>
      <c r="Z176">
        <v>2011</v>
      </c>
      <c r="AA176">
        <f t="shared" si="16"/>
        <v>7</v>
      </c>
    </row>
    <row r="177" spans="1:27" ht="12.75">
      <c r="A177" s="1">
        <v>40756</v>
      </c>
      <c r="B177" s="2">
        <v>224582</v>
      </c>
      <c r="T177" s="2">
        <v>224582</v>
      </c>
      <c r="U177" s="1">
        <v>40756</v>
      </c>
      <c r="V177">
        <f t="shared" si="13"/>
        <v>243005</v>
      </c>
      <c r="W177">
        <f t="shared" si="14"/>
        <v>245846.84615384616</v>
      </c>
      <c r="Y177">
        <f t="shared" si="15"/>
        <v>244425.92307692306</v>
      </c>
      <c r="Z177">
        <v>2011</v>
      </c>
      <c r="AA177">
        <f t="shared" si="16"/>
        <v>8</v>
      </c>
    </row>
    <row r="178" spans="1:27" ht="12.75">
      <c r="A178" s="1">
        <v>40787</v>
      </c>
      <c r="B178" s="2">
        <v>232918</v>
      </c>
      <c r="T178" s="2">
        <v>232918</v>
      </c>
      <c r="U178" s="1">
        <v>40787</v>
      </c>
      <c r="V178">
        <f t="shared" si="13"/>
        <v>245316.72727272726</v>
      </c>
      <c r="W178">
        <f t="shared" si="14"/>
        <v>248040.38461538462</v>
      </c>
      <c r="Y178">
        <f t="shared" si="15"/>
        <v>246678.55594405596</v>
      </c>
      <c r="Z178">
        <v>2011</v>
      </c>
      <c r="AA178">
        <f t="shared" si="16"/>
        <v>9</v>
      </c>
    </row>
    <row r="179" spans="1:27" ht="12.75">
      <c r="A179" s="1">
        <v>40817</v>
      </c>
      <c r="B179" s="2">
        <v>242142</v>
      </c>
      <c r="T179" s="2">
        <v>242142</v>
      </c>
      <c r="U179" s="1">
        <v>40817</v>
      </c>
      <c r="V179">
        <f t="shared" si="13"/>
        <v>248237.9090909091</v>
      </c>
      <c r="W179">
        <f t="shared" si="14"/>
        <v>250224.84615384616</v>
      </c>
      <c r="Y179">
        <f t="shared" si="15"/>
        <v>249231.37762237762</v>
      </c>
      <c r="Z179">
        <v>2011</v>
      </c>
      <c r="AA179">
        <f t="shared" si="16"/>
        <v>10</v>
      </c>
    </row>
    <row r="180" spans="1:27" ht="12.75">
      <c r="A180" s="1">
        <v>40848</v>
      </c>
      <c r="B180" s="2">
        <v>253416</v>
      </c>
      <c r="T180" s="2">
        <v>253416</v>
      </c>
      <c r="U180" s="1">
        <v>40848</v>
      </c>
      <c r="V180">
        <f t="shared" si="13"/>
        <v>251658.81818181818</v>
      </c>
      <c r="W180">
        <f t="shared" si="14"/>
        <v>252682.23076923078</v>
      </c>
      <c r="Y180">
        <f t="shared" si="15"/>
        <v>252170.5244755245</v>
      </c>
      <c r="Z180">
        <v>2011</v>
      </c>
      <c r="AA180">
        <f t="shared" si="16"/>
        <v>11</v>
      </c>
    </row>
    <row r="181" spans="1:27" ht="12.75">
      <c r="A181" s="1">
        <v>40878</v>
      </c>
      <c r="B181" s="2">
        <v>258234</v>
      </c>
      <c r="T181" s="2">
        <v>258234</v>
      </c>
      <c r="U181" s="1">
        <v>40878</v>
      </c>
      <c r="V181">
        <f t="shared" si="13"/>
        <v>255572.54545454544</v>
      </c>
      <c r="W181">
        <f t="shared" si="14"/>
        <v>254927.53846153847</v>
      </c>
      <c r="Y181">
        <f t="shared" si="15"/>
        <v>255250.04195804195</v>
      </c>
      <c r="Z181">
        <v>2011</v>
      </c>
      <c r="AA181">
        <f t="shared" si="16"/>
        <v>12</v>
      </c>
    </row>
    <row r="182" spans="1:27" ht="12.75">
      <c r="A182" s="1">
        <v>40909</v>
      </c>
      <c r="B182" s="2">
        <v>271284</v>
      </c>
      <c r="T182" s="2">
        <v>271284</v>
      </c>
      <c r="U182" s="1">
        <v>40909</v>
      </c>
      <c r="V182">
        <f t="shared" si="13"/>
        <v>259772.81818181818</v>
      </c>
      <c r="W182">
        <f t="shared" si="14"/>
        <v>256976.84615384616</v>
      </c>
      <c r="Y182">
        <f t="shared" si="15"/>
        <v>258374.83216783218</v>
      </c>
      <c r="Z182">
        <v>2012</v>
      </c>
      <c r="AA182">
        <f t="shared" si="16"/>
        <v>1</v>
      </c>
    </row>
    <row r="183" spans="1:27" ht="12.75">
      <c r="A183" s="1">
        <v>40940</v>
      </c>
      <c r="B183" s="2">
        <v>274675</v>
      </c>
      <c r="T183" s="2">
        <v>274675</v>
      </c>
      <c r="U183" s="1">
        <v>40940</v>
      </c>
      <c r="V183">
        <f t="shared" si="13"/>
        <v>263010.63636363635</v>
      </c>
      <c r="W183">
        <f t="shared" si="14"/>
        <v>259612.76923076922</v>
      </c>
      <c r="Y183">
        <f t="shared" si="15"/>
        <v>261311.7027972028</v>
      </c>
      <c r="Z183">
        <v>2012</v>
      </c>
      <c r="AA183">
        <f t="shared" si="16"/>
        <v>2</v>
      </c>
    </row>
    <row r="184" spans="1:27" ht="12.75">
      <c r="A184" s="1">
        <v>40969</v>
      </c>
      <c r="B184" s="2">
        <v>276795</v>
      </c>
      <c r="T184" s="2">
        <v>276795</v>
      </c>
      <c r="U184" s="1">
        <v>40969</v>
      </c>
      <c r="V184">
        <f t="shared" si="13"/>
        <v>265224.1818181818</v>
      </c>
      <c r="W184">
        <f t="shared" si="14"/>
        <v>262289</v>
      </c>
      <c r="Y184">
        <f t="shared" si="15"/>
        <v>263756.59090909094</v>
      </c>
      <c r="Z184">
        <v>2012</v>
      </c>
      <c r="AA184">
        <f t="shared" si="16"/>
        <v>3</v>
      </c>
    </row>
    <row r="185" spans="1:27" ht="12.75">
      <c r="A185" s="1">
        <v>41000</v>
      </c>
      <c r="B185" s="2">
        <v>277644</v>
      </c>
      <c r="T185" s="2">
        <v>277644</v>
      </c>
      <c r="U185" s="1">
        <v>41000</v>
      </c>
      <c r="V185">
        <f t="shared" si="13"/>
        <v>266790.63636363635</v>
      </c>
      <c r="W185">
        <f t="shared" si="14"/>
        <v>264973.1538461539</v>
      </c>
      <c r="Y185">
        <f t="shared" si="15"/>
        <v>265881.8951048951</v>
      </c>
      <c r="Z185">
        <v>2012</v>
      </c>
      <c r="AA185">
        <f t="shared" si="16"/>
        <v>4</v>
      </c>
    </row>
    <row r="186" spans="1:27" ht="12.75">
      <c r="A186" s="1">
        <v>41030</v>
      </c>
      <c r="B186" s="2">
        <v>276608</v>
      </c>
      <c r="T186" s="2">
        <v>276608</v>
      </c>
      <c r="U186" s="1">
        <v>41030</v>
      </c>
      <c r="V186">
        <f t="shared" si="13"/>
        <v>268099.36363636365</v>
      </c>
      <c r="W186">
        <f t="shared" si="14"/>
        <v>267618.8461538461</v>
      </c>
      <c r="Y186">
        <f t="shared" si="15"/>
        <v>267859.1048951049</v>
      </c>
      <c r="Z186">
        <v>2012</v>
      </c>
      <c r="AA186">
        <f t="shared" si="16"/>
        <v>5</v>
      </c>
    </row>
    <row r="187" spans="1:27" ht="12.75">
      <c r="A187" s="1">
        <v>41061</v>
      </c>
      <c r="B187" s="2">
        <v>269203</v>
      </c>
      <c r="T187" s="2">
        <v>269203</v>
      </c>
      <c r="U187" s="1">
        <v>41061</v>
      </c>
      <c r="V187">
        <f t="shared" si="13"/>
        <v>269763.1818181818</v>
      </c>
      <c r="W187">
        <f t="shared" si="14"/>
        <v>269570.46153846156</v>
      </c>
      <c r="Y187">
        <f t="shared" si="15"/>
        <v>269666.8216783217</v>
      </c>
      <c r="Z187">
        <v>2012</v>
      </c>
      <c r="AA187">
        <f t="shared" si="16"/>
        <v>6</v>
      </c>
    </row>
    <row r="188" spans="1:27" ht="12.75">
      <c r="A188" s="1">
        <v>41091</v>
      </c>
      <c r="B188" s="2">
        <v>260198</v>
      </c>
      <c r="T188" s="2">
        <v>260198</v>
      </c>
      <c r="U188" s="1">
        <v>41091</v>
      </c>
      <c r="V188">
        <f t="shared" si="13"/>
        <v>270445.2727272727</v>
      </c>
      <c r="W188">
        <f t="shared" si="14"/>
        <v>272074.76923076925</v>
      </c>
      <c r="Y188">
        <f t="shared" si="15"/>
        <v>271260.020979021</v>
      </c>
      <c r="Z188">
        <v>2012</v>
      </c>
      <c r="AA188">
        <f t="shared" si="16"/>
        <v>7</v>
      </c>
    </row>
    <row r="189" spans="1:27" ht="12.75">
      <c r="A189" s="1">
        <v>41122</v>
      </c>
      <c r="B189" s="2">
        <v>257267</v>
      </c>
      <c r="T189" s="2">
        <v>257267</v>
      </c>
      <c r="U189" s="1">
        <v>41122</v>
      </c>
      <c r="V189">
        <f t="shared" si="13"/>
        <v>271910.2727272727</v>
      </c>
      <c r="W189">
        <f t="shared" si="14"/>
        <v>273731.6153846154</v>
      </c>
      <c r="Y189">
        <f t="shared" si="15"/>
        <v>272820.94405594404</v>
      </c>
      <c r="Z189">
        <v>2012</v>
      </c>
      <c r="AA189">
        <f t="shared" si="16"/>
        <v>8</v>
      </c>
    </row>
    <row r="190" spans="1:27" ht="12.75">
      <c r="A190" s="1">
        <v>41153</v>
      </c>
      <c r="B190" s="2">
        <v>259373</v>
      </c>
      <c r="T190" s="2">
        <v>259373</v>
      </c>
      <c r="U190" s="1">
        <v>41153</v>
      </c>
      <c r="V190">
        <f t="shared" si="13"/>
        <v>273367.36363636365</v>
      </c>
      <c r="W190">
        <f t="shared" si="14"/>
        <v>275001.76923076925</v>
      </c>
      <c r="Y190">
        <f t="shared" si="15"/>
        <v>274184.56643356645</v>
      </c>
      <c r="Z190">
        <v>2012</v>
      </c>
      <c r="AA190">
        <f t="shared" si="16"/>
        <v>9</v>
      </c>
    </row>
    <row r="191" spans="1:27" ht="12.75">
      <c r="A191" s="1">
        <v>41183</v>
      </c>
      <c r="B191" s="2">
        <v>267812</v>
      </c>
      <c r="T191" s="2">
        <v>267812</v>
      </c>
      <c r="U191" s="1">
        <v>41183</v>
      </c>
      <c r="V191">
        <f t="shared" si="13"/>
        <v>274598.54545454547</v>
      </c>
      <c r="W191">
        <f t="shared" si="14"/>
        <v>276052.8461538461</v>
      </c>
      <c r="Y191">
        <f t="shared" si="15"/>
        <v>275325.6958041958</v>
      </c>
      <c r="Z191">
        <v>2012</v>
      </c>
      <c r="AA191">
        <f t="shared" si="16"/>
        <v>10</v>
      </c>
    </row>
    <row r="192" spans="1:27" ht="12.75">
      <c r="A192" s="1">
        <v>41214</v>
      </c>
      <c r="B192" s="2">
        <v>276536</v>
      </c>
      <c r="T192" s="2">
        <v>276536</v>
      </c>
      <c r="U192" s="1">
        <v>41214</v>
      </c>
      <c r="V192">
        <f t="shared" si="13"/>
        <v>275857.7272727273</v>
      </c>
      <c r="W192">
        <f t="shared" si="14"/>
        <v>276533</v>
      </c>
      <c r="Y192">
        <f t="shared" si="15"/>
        <v>276195.36363636365</v>
      </c>
      <c r="Z192">
        <v>2012</v>
      </c>
      <c r="AA192">
        <f t="shared" si="16"/>
        <v>11</v>
      </c>
    </row>
    <row r="193" spans="1:27" ht="12.75">
      <c r="A193" s="1">
        <v>41244</v>
      </c>
      <c r="B193" s="2">
        <v>278787</v>
      </c>
      <c r="T193" s="2">
        <v>278787</v>
      </c>
      <c r="U193" s="1">
        <v>41244</v>
      </c>
      <c r="V193">
        <f t="shared" si="13"/>
        <v>277192.54545454547</v>
      </c>
      <c r="W193">
        <f t="shared" si="14"/>
        <v>276288.8461538461</v>
      </c>
      <c r="Y193">
        <f t="shared" si="15"/>
        <v>276740.6958041958</v>
      </c>
      <c r="Z193">
        <v>2012</v>
      </c>
      <c r="AA193">
        <f t="shared" si="16"/>
        <v>12</v>
      </c>
    </row>
    <row r="194" spans="1:27" ht="12.75">
      <c r="A194" s="1">
        <v>41275</v>
      </c>
      <c r="B194" s="2">
        <v>290790</v>
      </c>
      <c r="T194" s="2">
        <v>290790</v>
      </c>
      <c r="U194" s="1">
        <v>41275</v>
      </c>
      <c r="V194">
        <f t="shared" si="13"/>
        <v>278395.8181818182</v>
      </c>
      <c r="W194">
        <f t="shared" si="14"/>
        <v>275665.6923076923</v>
      </c>
      <c r="Y194">
        <f t="shared" si="15"/>
        <v>277030.75524475524</v>
      </c>
      <c r="Z194">
        <v>2013</v>
      </c>
      <c r="AA194">
        <f t="shared" si="16"/>
        <v>1</v>
      </c>
    </row>
    <row r="195" spans="1:27" ht="12.75">
      <c r="A195" s="1">
        <v>41306</v>
      </c>
      <c r="B195" s="2">
        <v>292823</v>
      </c>
      <c r="T195" s="2">
        <v>292823</v>
      </c>
      <c r="U195" s="1">
        <v>41306</v>
      </c>
      <c r="V195">
        <f t="shared" si="13"/>
        <v>278744.45454545453</v>
      </c>
      <c r="W195">
        <f t="shared" si="14"/>
        <v>275460</v>
      </c>
      <c r="Y195">
        <f t="shared" si="15"/>
        <v>277102.2272727273</v>
      </c>
      <c r="Z195">
        <v>2013</v>
      </c>
      <c r="AA195">
        <f t="shared" si="16"/>
        <v>2</v>
      </c>
    </row>
    <row r="196" spans="1:27" ht="12.75">
      <c r="A196" s="1">
        <v>41334</v>
      </c>
      <c r="B196" s="2">
        <v>291187</v>
      </c>
      <c r="T196" s="2">
        <v>291187</v>
      </c>
      <c r="U196" s="1">
        <v>41334</v>
      </c>
      <c r="V196">
        <f t="shared" si="13"/>
        <v>278576.36363636365</v>
      </c>
      <c r="W196">
        <f t="shared" si="14"/>
        <v>275726.6153846154</v>
      </c>
      <c r="Y196">
        <f t="shared" si="15"/>
        <v>277151.4895104895</v>
      </c>
      <c r="Z196">
        <v>2013</v>
      </c>
      <c r="AA196">
        <f t="shared" si="16"/>
        <v>3</v>
      </c>
    </row>
    <row r="197" spans="1:27" ht="12.75">
      <c r="A197" s="1">
        <v>41365</v>
      </c>
      <c r="B197" s="2">
        <v>290459</v>
      </c>
      <c r="T197" s="2">
        <v>290459</v>
      </c>
      <c r="U197" s="1">
        <v>41365</v>
      </c>
      <c r="V197">
        <f t="shared" si="13"/>
        <v>277932.8181818182</v>
      </c>
      <c r="W197">
        <f t="shared" si="14"/>
        <v>276407.53846153844</v>
      </c>
      <c r="Y197">
        <f t="shared" si="15"/>
        <v>277170.1783216783</v>
      </c>
      <c r="Z197">
        <v>2013</v>
      </c>
      <c r="AA197">
        <f t="shared" si="16"/>
        <v>4</v>
      </c>
    </row>
    <row r="198" spans="1:27" ht="12.75">
      <c r="A198" s="1">
        <v>41395</v>
      </c>
      <c r="B198" s="2">
        <v>283886</v>
      </c>
      <c r="T198" s="2">
        <v>283886</v>
      </c>
      <c r="U198" s="1">
        <v>41395</v>
      </c>
      <c r="V198">
        <f t="shared" si="13"/>
        <v>277177.2727272727</v>
      </c>
      <c r="W198">
        <f t="shared" si="14"/>
        <v>276641.53846153844</v>
      </c>
      <c r="Y198">
        <f t="shared" si="15"/>
        <v>276909.4055944056</v>
      </c>
      <c r="Z198">
        <v>2013</v>
      </c>
      <c r="AA198">
        <f t="shared" si="16"/>
        <v>5</v>
      </c>
    </row>
    <row r="199" spans="1:27" ht="12.75">
      <c r="A199" s="1">
        <v>41426</v>
      </c>
      <c r="B199" s="2">
        <v>273434</v>
      </c>
      <c r="T199" s="2">
        <v>273434</v>
      </c>
      <c r="U199" s="1">
        <v>41426</v>
      </c>
      <c r="V199">
        <f aca="true" t="shared" si="17" ref="V199:V262">SUM(T194:T204)/11</f>
        <v>276456.0909090909</v>
      </c>
      <c r="W199">
        <f t="shared" si="14"/>
        <v>276220.53846153844</v>
      </c>
      <c r="Y199">
        <f t="shared" si="15"/>
        <v>276338.31468531466</v>
      </c>
      <c r="Z199">
        <v>2013</v>
      </c>
      <c r="AA199">
        <f t="shared" si="16"/>
        <v>6</v>
      </c>
    </row>
    <row r="200" spans="1:27" ht="12.75">
      <c r="A200" s="1">
        <v>41456</v>
      </c>
      <c r="B200" s="2">
        <v>261102</v>
      </c>
      <c r="T200" s="2">
        <v>261102</v>
      </c>
      <c r="U200" s="1">
        <v>41456</v>
      </c>
      <c r="V200">
        <f t="shared" si="17"/>
        <v>274662.7272727273</v>
      </c>
      <c r="W200">
        <f aca="true" t="shared" si="18" ref="W200:W263">SUM(T194:T206)/13</f>
        <v>276396.6923076923</v>
      </c>
      <c r="Y200">
        <f aca="true" t="shared" si="19" ref="Y200:Y263">(V200+W200)/2</f>
        <v>275529.7097902098</v>
      </c>
      <c r="Z200">
        <v>2013</v>
      </c>
      <c r="AA200">
        <f aca="true" t="shared" si="20" ref="AA200:AA263">MONTH(U200)</f>
        <v>7</v>
      </c>
    </row>
    <row r="201" spans="1:27" ht="12.75">
      <c r="A201" s="1">
        <v>41487</v>
      </c>
      <c r="B201" s="2">
        <v>257524</v>
      </c>
      <c r="T201" s="2">
        <v>257524</v>
      </c>
      <c r="U201" s="1">
        <v>41487</v>
      </c>
      <c r="V201">
        <f t="shared" si="17"/>
        <v>273594.9090909091</v>
      </c>
      <c r="W201">
        <f t="shared" si="18"/>
        <v>275572.1538461539</v>
      </c>
      <c r="Y201">
        <f t="shared" si="19"/>
        <v>274583.53146853147</v>
      </c>
      <c r="Z201">
        <v>2013</v>
      </c>
      <c r="AA201">
        <f t="shared" si="20"/>
        <v>8</v>
      </c>
    </row>
    <row r="202" spans="1:27" ht="12.75">
      <c r="A202" s="1">
        <v>41518</v>
      </c>
      <c r="B202" s="2">
        <v>260733</v>
      </c>
      <c r="T202" s="2">
        <v>260733</v>
      </c>
      <c r="U202" s="1">
        <v>41518</v>
      </c>
      <c r="V202">
        <f t="shared" si="17"/>
        <v>272584.36363636365</v>
      </c>
      <c r="W202">
        <f t="shared" si="18"/>
        <v>274313.6923076923</v>
      </c>
      <c r="Y202">
        <f t="shared" si="19"/>
        <v>273449.027972028</v>
      </c>
      <c r="Z202">
        <v>2013</v>
      </c>
      <c r="AA202">
        <f t="shared" si="20"/>
        <v>9</v>
      </c>
    </row>
    <row r="203" spans="1:27" ht="12.75">
      <c r="A203" s="1">
        <v>41548</v>
      </c>
      <c r="B203" s="2">
        <v>268225</v>
      </c>
      <c r="T203" s="2">
        <v>268225</v>
      </c>
      <c r="U203" s="1">
        <v>41548</v>
      </c>
      <c r="V203">
        <f t="shared" si="17"/>
        <v>271312</v>
      </c>
      <c r="W203">
        <f t="shared" si="18"/>
        <v>272695</v>
      </c>
      <c r="Y203">
        <f t="shared" si="19"/>
        <v>272003.5</v>
      </c>
      <c r="Z203">
        <v>2013</v>
      </c>
      <c r="AA203">
        <f t="shared" si="20"/>
        <v>10</v>
      </c>
    </row>
    <row r="204" spans="1:27" ht="12.75">
      <c r="A204" s="1">
        <v>41579</v>
      </c>
      <c r="B204" s="2">
        <v>270854</v>
      </c>
      <c r="T204" s="2">
        <v>270854</v>
      </c>
      <c r="U204" s="1">
        <v>41579</v>
      </c>
      <c r="V204">
        <f t="shared" si="17"/>
        <v>270062.7272727273</v>
      </c>
      <c r="W204">
        <f t="shared" si="18"/>
        <v>270616.92307692306</v>
      </c>
      <c r="Y204">
        <f t="shared" si="19"/>
        <v>270339.82517482515</v>
      </c>
      <c r="Z204">
        <v>2013</v>
      </c>
      <c r="AA204">
        <f t="shared" si="20"/>
        <v>11</v>
      </c>
    </row>
    <row r="205" spans="1:27" ht="12.75">
      <c r="A205" s="1">
        <v>41609</v>
      </c>
      <c r="B205" s="2">
        <v>271063</v>
      </c>
      <c r="T205" s="2">
        <v>271063</v>
      </c>
      <c r="U205" s="1">
        <v>41609</v>
      </c>
      <c r="V205">
        <f t="shared" si="17"/>
        <v>269154.54545454547</v>
      </c>
      <c r="W205">
        <f t="shared" si="18"/>
        <v>268188</v>
      </c>
      <c r="Y205">
        <f t="shared" si="19"/>
        <v>268671.2727272727</v>
      </c>
      <c r="Z205">
        <v>2013</v>
      </c>
      <c r="AA205">
        <f t="shared" si="20"/>
        <v>12</v>
      </c>
    </row>
    <row r="206" spans="1:27" ht="12.75">
      <c r="A206" s="1">
        <v>41640</v>
      </c>
      <c r="B206" s="2">
        <v>281077</v>
      </c>
      <c r="T206" s="2">
        <v>281077</v>
      </c>
      <c r="U206" s="1">
        <v>41640</v>
      </c>
      <c r="V206">
        <f t="shared" si="17"/>
        <v>268355.2727272727</v>
      </c>
      <c r="W206">
        <f t="shared" si="18"/>
        <v>265637.6153846154</v>
      </c>
      <c r="Y206">
        <f t="shared" si="19"/>
        <v>266996.44405594404</v>
      </c>
      <c r="Z206">
        <v>2014</v>
      </c>
      <c r="AA206">
        <f t="shared" si="20"/>
        <v>1</v>
      </c>
    </row>
    <row r="207" spans="1:27" ht="12.75">
      <c r="A207" s="1">
        <v>41671</v>
      </c>
      <c r="B207" s="2">
        <v>280071</v>
      </c>
      <c r="T207" s="2">
        <v>280071</v>
      </c>
      <c r="U207" s="1">
        <v>41671</v>
      </c>
      <c r="V207">
        <f t="shared" si="17"/>
        <v>266787.54545454547</v>
      </c>
      <c r="W207">
        <f t="shared" si="18"/>
        <v>263778.92307692306</v>
      </c>
      <c r="Y207">
        <f t="shared" si="19"/>
        <v>265283.23426573427</v>
      </c>
      <c r="Z207">
        <v>2014</v>
      </c>
      <c r="AA207">
        <f t="shared" si="20"/>
        <v>2</v>
      </c>
    </row>
    <row r="208" spans="1:27" ht="12.75">
      <c r="A208" s="1">
        <v>41699</v>
      </c>
      <c r="B208" s="2">
        <v>276463</v>
      </c>
      <c r="T208" s="2">
        <v>276463</v>
      </c>
      <c r="U208" s="1">
        <v>41699</v>
      </c>
      <c r="V208">
        <f t="shared" si="17"/>
        <v>264624.45454545453</v>
      </c>
      <c r="W208">
        <f t="shared" si="18"/>
        <v>262292.6923076923</v>
      </c>
      <c r="Y208">
        <f t="shared" si="19"/>
        <v>263458.5734265734</v>
      </c>
      <c r="Z208">
        <v>2014</v>
      </c>
      <c r="AA208">
        <f t="shared" si="20"/>
        <v>3</v>
      </c>
    </row>
    <row r="209" spans="1:27" ht="12.75">
      <c r="A209" s="1">
        <v>41730</v>
      </c>
      <c r="B209" s="2">
        <v>270144</v>
      </c>
      <c r="T209" s="2">
        <v>270144</v>
      </c>
      <c r="U209" s="1">
        <v>41730</v>
      </c>
      <c r="V209">
        <f t="shared" si="17"/>
        <v>261895.18181818182</v>
      </c>
      <c r="W209">
        <f t="shared" si="18"/>
        <v>261008.92307692306</v>
      </c>
      <c r="Y209">
        <f t="shared" si="19"/>
        <v>261452.05244755244</v>
      </c>
      <c r="Z209">
        <v>2014</v>
      </c>
      <c r="AA209">
        <f t="shared" si="20"/>
        <v>4</v>
      </c>
    </row>
    <row r="210" spans="1:27" ht="12.75">
      <c r="A210" s="1">
        <v>41760</v>
      </c>
      <c r="B210" s="2">
        <v>263444</v>
      </c>
      <c r="T210" s="2">
        <v>263444</v>
      </c>
      <c r="U210" s="1">
        <v>41760</v>
      </c>
      <c r="V210">
        <f t="shared" si="17"/>
        <v>259457.9090909091</v>
      </c>
      <c r="W210">
        <f t="shared" si="18"/>
        <v>259501.76923076922</v>
      </c>
      <c r="Y210">
        <f t="shared" si="19"/>
        <v>259479.83916083915</v>
      </c>
      <c r="Z210">
        <v>2014</v>
      </c>
      <c r="AA210">
        <f t="shared" si="20"/>
        <v>5</v>
      </c>
    </row>
    <row r="211" spans="1:27" ht="12.75">
      <c r="A211" s="1">
        <v>41791</v>
      </c>
      <c r="B211" s="2">
        <v>252310</v>
      </c>
      <c r="T211" s="2">
        <v>252310</v>
      </c>
      <c r="U211" s="1">
        <v>41791</v>
      </c>
      <c r="V211">
        <f t="shared" si="17"/>
        <v>257418.72727272726</v>
      </c>
      <c r="W211">
        <f t="shared" si="18"/>
        <v>258045.15384615384</v>
      </c>
      <c r="Y211">
        <f t="shared" si="19"/>
        <v>257731.94055944055</v>
      </c>
      <c r="Z211">
        <v>2014</v>
      </c>
      <c r="AA211">
        <f t="shared" si="20"/>
        <v>6</v>
      </c>
    </row>
    <row r="212" spans="1:27" ht="12.75">
      <c r="A212" s="1">
        <v>41821</v>
      </c>
      <c r="B212" s="2">
        <v>240279</v>
      </c>
      <c r="T212" s="2">
        <v>240279</v>
      </c>
      <c r="U212" s="1">
        <v>41821</v>
      </c>
      <c r="V212">
        <f t="shared" si="17"/>
        <v>254767.9090909091</v>
      </c>
      <c r="W212">
        <f t="shared" si="18"/>
        <v>257117.38461538462</v>
      </c>
      <c r="Y212">
        <f t="shared" si="19"/>
        <v>255942.64685314684</v>
      </c>
      <c r="Z212">
        <v>2014</v>
      </c>
      <c r="AA212">
        <f t="shared" si="20"/>
        <v>7</v>
      </c>
    </row>
    <row r="213" spans="1:27" ht="12.75">
      <c r="A213" s="1">
        <v>41852</v>
      </c>
      <c r="B213" s="2">
        <v>236939</v>
      </c>
      <c r="T213" s="2">
        <v>236939</v>
      </c>
      <c r="U213" s="1">
        <v>41852</v>
      </c>
      <c r="V213">
        <f t="shared" si="17"/>
        <v>252852.54545454544</v>
      </c>
      <c r="W213">
        <f t="shared" si="18"/>
        <v>255307.53846153847</v>
      </c>
      <c r="Y213">
        <f t="shared" si="19"/>
        <v>254080.04195804195</v>
      </c>
      <c r="Z213">
        <v>2014</v>
      </c>
      <c r="AA213">
        <f t="shared" si="20"/>
        <v>8</v>
      </c>
    </row>
    <row r="214" spans="1:27" ht="12.75">
      <c r="A214" s="1">
        <v>41883</v>
      </c>
      <c r="B214" s="2">
        <v>238203</v>
      </c>
      <c r="T214" s="2">
        <v>238203</v>
      </c>
      <c r="U214" s="1">
        <v>41883</v>
      </c>
      <c r="V214">
        <f t="shared" si="17"/>
        <v>251133.0909090909</v>
      </c>
      <c r="W214">
        <f t="shared" si="18"/>
        <v>253158.76923076922</v>
      </c>
      <c r="Y214">
        <f t="shared" si="19"/>
        <v>252145.93006993007</v>
      </c>
      <c r="Z214">
        <v>2014</v>
      </c>
      <c r="AA214">
        <f t="shared" si="20"/>
        <v>9</v>
      </c>
    </row>
    <row r="215" spans="1:27" ht="12.75">
      <c r="A215" s="1">
        <v>41913</v>
      </c>
      <c r="B215" s="2">
        <v>244044</v>
      </c>
      <c r="T215" s="2">
        <v>244044</v>
      </c>
      <c r="U215" s="1">
        <v>41913</v>
      </c>
      <c r="V215">
        <f t="shared" si="17"/>
        <v>249496.0909090909</v>
      </c>
      <c r="W215">
        <f t="shared" si="18"/>
        <v>250720.15384615384</v>
      </c>
      <c r="Y215">
        <f t="shared" si="19"/>
        <v>250108.12237762238</v>
      </c>
      <c r="Z215">
        <v>2014</v>
      </c>
      <c r="AA215">
        <f t="shared" si="20"/>
        <v>10</v>
      </c>
    </row>
    <row r="216" spans="1:27" ht="12.75">
      <c r="A216" s="1">
        <v>41944</v>
      </c>
      <c r="B216" s="2">
        <v>248632</v>
      </c>
      <c r="T216" s="2">
        <v>248632</v>
      </c>
      <c r="U216" s="1">
        <v>41944</v>
      </c>
      <c r="V216">
        <f t="shared" si="17"/>
        <v>247797.63636363635</v>
      </c>
      <c r="W216">
        <f t="shared" si="18"/>
        <v>248169.15384615384</v>
      </c>
      <c r="Y216">
        <f t="shared" si="19"/>
        <v>247983.3951048951</v>
      </c>
      <c r="Z216">
        <v>2014</v>
      </c>
      <c r="AA216">
        <f t="shared" si="20"/>
        <v>11</v>
      </c>
    </row>
    <row r="217" spans="1:27" ht="12.75">
      <c r="A217" s="1">
        <v>41974</v>
      </c>
      <c r="B217" s="2">
        <v>251918</v>
      </c>
      <c r="T217" s="2">
        <v>251918</v>
      </c>
      <c r="U217" s="1">
        <v>41974</v>
      </c>
      <c r="V217">
        <f t="shared" si="17"/>
        <v>246404.0909090909</v>
      </c>
      <c r="W217">
        <f t="shared" si="18"/>
        <v>245524.38461538462</v>
      </c>
      <c r="Y217">
        <f t="shared" si="19"/>
        <v>245964.23776223778</v>
      </c>
      <c r="Z217">
        <v>2014</v>
      </c>
      <c r="AA217">
        <f t="shared" si="20"/>
        <v>12</v>
      </c>
    </row>
    <row r="218" spans="1:27" ht="12.75">
      <c r="A218" s="1">
        <v>42005</v>
      </c>
      <c r="B218" s="2">
        <v>259002</v>
      </c>
      <c r="T218" s="2">
        <v>259002</v>
      </c>
      <c r="U218" s="1">
        <v>42005</v>
      </c>
      <c r="V218">
        <f t="shared" si="17"/>
        <v>245384.36363636365</v>
      </c>
      <c r="W218">
        <f t="shared" si="18"/>
        <v>242759.84615384616</v>
      </c>
      <c r="Y218">
        <f t="shared" si="19"/>
        <v>244072.1048951049</v>
      </c>
      <c r="Z218">
        <v>2015</v>
      </c>
      <c r="AA218">
        <f t="shared" si="20"/>
        <v>1</v>
      </c>
    </row>
    <row r="219" spans="1:27" ht="12.75">
      <c r="A219" s="1">
        <v>42036</v>
      </c>
      <c r="B219" s="2">
        <v>257549</v>
      </c>
      <c r="T219" s="2">
        <v>257549</v>
      </c>
      <c r="U219" s="1">
        <v>42036</v>
      </c>
      <c r="V219">
        <f t="shared" si="17"/>
        <v>243514.54545454544</v>
      </c>
      <c r="W219">
        <f t="shared" si="18"/>
        <v>240717.76923076922</v>
      </c>
      <c r="Y219">
        <f t="shared" si="19"/>
        <v>242116.15734265733</v>
      </c>
      <c r="Z219">
        <v>2015</v>
      </c>
      <c r="AA219">
        <f t="shared" si="20"/>
        <v>2</v>
      </c>
    </row>
    <row r="220" spans="1:27" ht="12.75">
      <c r="A220" s="1">
        <v>42064</v>
      </c>
      <c r="B220" s="2">
        <v>252137</v>
      </c>
      <c r="T220" s="2">
        <v>252137</v>
      </c>
      <c r="U220" s="1">
        <v>42064</v>
      </c>
      <c r="V220">
        <f t="shared" si="17"/>
        <v>241289.9090909091</v>
      </c>
      <c r="W220">
        <f t="shared" si="18"/>
        <v>239086.84615384616</v>
      </c>
      <c r="Y220">
        <f t="shared" si="19"/>
        <v>240188.37762237762</v>
      </c>
      <c r="Z220">
        <v>2015</v>
      </c>
      <c r="AA220">
        <f t="shared" si="20"/>
        <v>3</v>
      </c>
    </row>
    <row r="221" spans="1:27" ht="12.75">
      <c r="A221" s="1">
        <v>42095</v>
      </c>
      <c r="B221" s="2">
        <v>244761</v>
      </c>
      <c r="T221" s="2">
        <v>244761</v>
      </c>
      <c r="U221" s="1">
        <v>42095</v>
      </c>
      <c r="V221">
        <f t="shared" si="17"/>
        <v>238716.54545454544</v>
      </c>
      <c r="W221">
        <f t="shared" si="18"/>
        <v>237847.53846153847</v>
      </c>
      <c r="Y221">
        <f t="shared" si="19"/>
        <v>238282.04195804195</v>
      </c>
      <c r="Z221">
        <v>2015</v>
      </c>
      <c r="AA221">
        <f t="shared" si="20"/>
        <v>4</v>
      </c>
    </row>
    <row r="222" spans="1:27" ht="12.75">
      <c r="A222" s="1">
        <v>42125</v>
      </c>
      <c r="B222" s="2">
        <v>236981</v>
      </c>
      <c r="T222" s="2">
        <v>236981</v>
      </c>
      <c r="U222" s="1">
        <v>42125</v>
      </c>
      <c r="V222">
        <f t="shared" si="17"/>
        <v>236303.81818181818</v>
      </c>
      <c r="W222">
        <f t="shared" si="18"/>
        <v>236394.76923076922</v>
      </c>
      <c r="Y222">
        <f t="shared" si="19"/>
        <v>236349.29370629368</v>
      </c>
      <c r="Z222">
        <v>2015</v>
      </c>
      <c r="AA222">
        <f t="shared" si="20"/>
        <v>5</v>
      </c>
    </row>
    <row r="223" spans="1:27" ht="12.75">
      <c r="A223" s="1">
        <v>42156</v>
      </c>
      <c r="B223" s="2">
        <v>229062</v>
      </c>
      <c r="T223" s="2">
        <v>229062</v>
      </c>
      <c r="U223" s="1">
        <v>42156</v>
      </c>
      <c r="V223">
        <f t="shared" si="17"/>
        <v>233871.0909090909</v>
      </c>
      <c r="W223">
        <f t="shared" si="18"/>
        <v>234869.84615384616</v>
      </c>
      <c r="Y223">
        <f t="shared" si="19"/>
        <v>234370.46853146853</v>
      </c>
      <c r="Z223">
        <v>2015</v>
      </c>
      <c r="AA223">
        <f t="shared" si="20"/>
        <v>6</v>
      </c>
    </row>
    <row r="224" spans="1:27" ht="12.75">
      <c r="A224" s="1">
        <v>42186</v>
      </c>
      <c r="B224" s="2">
        <v>216371</v>
      </c>
      <c r="T224" s="2">
        <v>216371</v>
      </c>
      <c r="U224" s="1">
        <v>42186</v>
      </c>
      <c r="V224">
        <f t="shared" si="17"/>
        <v>231126.18181818182</v>
      </c>
      <c r="W224">
        <f t="shared" si="18"/>
        <v>233679.76923076922</v>
      </c>
      <c r="Y224">
        <f t="shared" si="19"/>
        <v>232402.9755244755</v>
      </c>
      <c r="Z224">
        <v>2015</v>
      </c>
      <c r="AA224">
        <f t="shared" si="20"/>
        <v>7</v>
      </c>
    </row>
    <row r="225" spans="1:27" ht="12.75">
      <c r="A225" s="1">
        <v>42217</v>
      </c>
      <c r="B225" s="2">
        <v>213732</v>
      </c>
      <c r="T225" s="2">
        <v>213732</v>
      </c>
      <c r="U225" s="1">
        <v>42217</v>
      </c>
      <c r="V225">
        <f t="shared" si="17"/>
        <v>229207.81818181818</v>
      </c>
      <c r="W225">
        <f t="shared" si="18"/>
        <v>231854.07692307694</v>
      </c>
      <c r="Y225">
        <f t="shared" si="19"/>
        <v>230530.94755244756</v>
      </c>
      <c r="Z225">
        <v>2015</v>
      </c>
      <c r="AA225">
        <f t="shared" si="20"/>
        <v>8</v>
      </c>
    </row>
    <row r="226" spans="1:27" ht="12.75">
      <c r="A226" s="1">
        <v>42248</v>
      </c>
      <c r="B226" s="2">
        <v>215737</v>
      </c>
      <c r="T226" s="2">
        <v>215737</v>
      </c>
      <c r="U226" s="1">
        <v>42248</v>
      </c>
      <c r="V226">
        <f t="shared" si="17"/>
        <v>227674.27272727274</v>
      </c>
      <c r="W226">
        <f t="shared" si="18"/>
        <v>229873.15384615384</v>
      </c>
      <c r="Y226">
        <f t="shared" si="19"/>
        <v>228773.7132867133</v>
      </c>
      <c r="Z226">
        <v>2015</v>
      </c>
      <c r="AA226">
        <f t="shared" si="20"/>
        <v>9</v>
      </c>
    </row>
    <row r="227" spans="1:27" ht="12.75">
      <c r="A227" s="1">
        <v>42278</v>
      </c>
      <c r="B227" s="2">
        <v>222092</v>
      </c>
      <c r="T227" s="2">
        <v>222092</v>
      </c>
      <c r="U227" s="1">
        <v>42278</v>
      </c>
      <c r="V227">
        <f t="shared" si="17"/>
        <v>226495.72727272726</v>
      </c>
      <c r="W227">
        <f t="shared" si="18"/>
        <v>228028.23076923078</v>
      </c>
      <c r="Y227">
        <f t="shared" si="19"/>
        <v>227261.97902097902</v>
      </c>
      <c r="Z227">
        <v>2015</v>
      </c>
      <c r="AA227">
        <f t="shared" si="20"/>
        <v>10</v>
      </c>
    </row>
    <row r="228" spans="1:27" ht="12.75">
      <c r="A228" s="1">
        <v>42309</v>
      </c>
      <c r="B228" s="2">
        <v>225158</v>
      </c>
      <c r="T228" s="2">
        <v>225158</v>
      </c>
      <c r="U228" s="1">
        <v>42309</v>
      </c>
      <c r="V228">
        <f t="shared" si="17"/>
        <v>225693.18181818182</v>
      </c>
      <c r="W228">
        <f t="shared" si="18"/>
        <v>226159.23076923078</v>
      </c>
      <c r="Y228">
        <f t="shared" si="19"/>
        <v>225926.20629370632</v>
      </c>
      <c r="Z228">
        <v>2015</v>
      </c>
      <c r="AA228">
        <f t="shared" si="20"/>
        <v>11</v>
      </c>
    </row>
    <row r="229" spans="1:27" ht="12.75">
      <c r="A229" s="1">
        <v>42339</v>
      </c>
      <c r="B229" s="2">
        <v>228808</v>
      </c>
      <c r="T229" s="2">
        <v>228808</v>
      </c>
      <c r="U229" s="1">
        <v>42339</v>
      </c>
      <c r="V229">
        <f t="shared" si="17"/>
        <v>224911.54545454544</v>
      </c>
      <c r="W229">
        <f t="shared" si="18"/>
        <v>223877.61538461538</v>
      </c>
      <c r="Y229">
        <f t="shared" si="19"/>
        <v>224394.5804195804</v>
      </c>
      <c r="Z229">
        <v>2015</v>
      </c>
      <c r="AA229">
        <f t="shared" si="20"/>
        <v>12</v>
      </c>
    </row>
    <row r="230" spans="1:27" ht="12.75">
      <c r="A230" s="1">
        <v>42370</v>
      </c>
      <c r="B230" s="2">
        <v>236447</v>
      </c>
      <c r="T230" s="2">
        <v>236447</v>
      </c>
      <c r="U230" s="1">
        <v>42370</v>
      </c>
      <c r="V230">
        <f t="shared" si="17"/>
        <v>224088.72727272726</v>
      </c>
      <c r="W230">
        <f t="shared" si="18"/>
        <v>221292.61538461538</v>
      </c>
      <c r="Y230">
        <f t="shared" si="19"/>
        <v>222690.67132867133</v>
      </c>
      <c r="Z230">
        <v>2016</v>
      </c>
      <c r="AA230">
        <f t="shared" si="20"/>
        <v>1</v>
      </c>
    </row>
    <row r="231" spans="1:27" ht="12.75">
      <c r="A231" s="1">
        <v>42401</v>
      </c>
      <c r="B231" s="2">
        <v>235268</v>
      </c>
      <c r="T231" s="2">
        <v>235268</v>
      </c>
      <c r="U231" s="1">
        <v>42401</v>
      </c>
      <c r="V231">
        <f t="shared" si="17"/>
        <v>222427.36363636365</v>
      </c>
      <c r="W231">
        <f t="shared" si="18"/>
        <v>219498.3076923077</v>
      </c>
      <c r="Y231">
        <f t="shared" si="19"/>
        <v>220962.83566433567</v>
      </c>
      <c r="Z231">
        <v>2016</v>
      </c>
      <c r="AA231">
        <f t="shared" si="20"/>
        <v>2</v>
      </c>
    </row>
    <row r="232" spans="1:27" ht="12.75">
      <c r="A232" s="1">
        <v>42430</v>
      </c>
      <c r="B232" s="2">
        <v>231797</v>
      </c>
      <c r="T232" s="2">
        <v>231797</v>
      </c>
      <c r="U232" s="1">
        <v>42430</v>
      </c>
      <c r="V232">
        <f t="shared" si="17"/>
        <v>220364.45454545456</v>
      </c>
      <c r="W232">
        <f t="shared" si="18"/>
        <v>218006.3076923077</v>
      </c>
      <c r="Y232">
        <f t="shared" si="19"/>
        <v>219185.3811188811</v>
      </c>
      <c r="Z232">
        <v>2016</v>
      </c>
      <c r="AA232">
        <f t="shared" si="20"/>
        <v>3</v>
      </c>
    </row>
    <row r="233" spans="1:27" ht="12.75">
      <c r="A233" s="1">
        <v>42461</v>
      </c>
      <c r="B233" s="2">
        <v>228153</v>
      </c>
      <c r="T233" s="2">
        <v>228153</v>
      </c>
      <c r="U233" s="1">
        <v>42461</v>
      </c>
      <c r="V233">
        <f t="shared" si="17"/>
        <v>217841.18181818182</v>
      </c>
      <c r="W233">
        <f t="shared" si="18"/>
        <v>216714.23076923078</v>
      </c>
      <c r="Y233">
        <f t="shared" si="19"/>
        <v>217277.70629370632</v>
      </c>
      <c r="Z233">
        <v>2016</v>
      </c>
      <c r="AA233">
        <f t="shared" si="20"/>
        <v>4</v>
      </c>
    </row>
    <row r="234" spans="1:27" ht="12.75">
      <c r="A234" s="1">
        <v>42491</v>
      </c>
      <c r="B234" s="2">
        <v>220464</v>
      </c>
      <c r="T234" s="2">
        <v>220464</v>
      </c>
      <c r="U234" s="1">
        <v>42491</v>
      </c>
      <c r="V234">
        <f t="shared" si="17"/>
        <v>215457.72727272726</v>
      </c>
      <c r="W234">
        <f t="shared" si="18"/>
        <v>215288.23076923078</v>
      </c>
      <c r="Y234">
        <f t="shared" si="19"/>
        <v>215372.97902097902</v>
      </c>
      <c r="Z234">
        <v>2016</v>
      </c>
      <c r="AA234">
        <f t="shared" si="20"/>
        <v>5</v>
      </c>
    </row>
    <row r="235" spans="1:27" ht="12.75">
      <c r="A235" s="1">
        <v>42522</v>
      </c>
      <c r="B235" s="2">
        <v>207320</v>
      </c>
      <c r="T235" s="2">
        <v>207320</v>
      </c>
      <c r="U235" s="1">
        <v>42522</v>
      </c>
      <c r="V235">
        <f t="shared" si="17"/>
        <v>213161.9090909091</v>
      </c>
      <c r="W235">
        <f t="shared" si="18"/>
        <v>213807.92307692306</v>
      </c>
      <c r="Y235">
        <f t="shared" si="19"/>
        <v>213484.9160839161</v>
      </c>
      <c r="Z235">
        <v>2016</v>
      </c>
      <c r="AA235">
        <f t="shared" si="20"/>
        <v>6</v>
      </c>
    </row>
    <row r="236" spans="1:27" ht="12.75">
      <c r="A236" s="1">
        <v>42552</v>
      </c>
      <c r="B236" s="2">
        <v>195457</v>
      </c>
      <c r="T236" s="2">
        <v>195457</v>
      </c>
      <c r="U236" s="1">
        <v>42552</v>
      </c>
      <c r="V236">
        <f t="shared" si="17"/>
        <v>210386.18181818182</v>
      </c>
      <c r="W236">
        <f t="shared" si="18"/>
        <v>212521</v>
      </c>
      <c r="Y236">
        <f t="shared" si="19"/>
        <v>211453.5909090909</v>
      </c>
      <c r="Z236">
        <v>2016</v>
      </c>
      <c r="AA236">
        <f t="shared" si="20"/>
        <v>7</v>
      </c>
    </row>
    <row r="237" spans="1:27" ht="12.75">
      <c r="A237" s="1">
        <v>42583</v>
      </c>
      <c r="B237" s="2">
        <v>193045</v>
      </c>
      <c r="T237" s="2">
        <v>193045</v>
      </c>
      <c r="U237" s="1">
        <v>42583</v>
      </c>
      <c r="V237">
        <f t="shared" si="17"/>
        <v>208278</v>
      </c>
      <c r="W237">
        <f t="shared" si="18"/>
        <v>210634.61538461538</v>
      </c>
      <c r="Y237">
        <f t="shared" si="19"/>
        <v>209456.3076923077</v>
      </c>
      <c r="Z237">
        <v>2016</v>
      </c>
      <c r="AA237">
        <f t="shared" si="20"/>
        <v>8</v>
      </c>
    </row>
    <row r="238" spans="1:27" ht="12.75">
      <c r="A238" s="1">
        <v>42614</v>
      </c>
      <c r="B238" s="2">
        <v>194336</v>
      </c>
      <c r="T238" s="2">
        <v>194336</v>
      </c>
      <c r="U238" s="1">
        <v>42614</v>
      </c>
      <c r="V238">
        <f t="shared" si="17"/>
        <v>206471.36363636365</v>
      </c>
      <c r="W238">
        <f t="shared" si="18"/>
        <v>208695.23076923078</v>
      </c>
      <c r="Y238">
        <f t="shared" si="19"/>
        <v>207583.2972027972</v>
      </c>
      <c r="Z238">
        <v>2016</v>
      </c>
      <c r="AA238">
        <f t="shared" si="20"/>
        <v>9</v>
      </c>
    </row>
    <row r="239" spans="1:27" ht="12.75">
      <c r="A239" s="1">
        <v>42644</v>
      </c>
      <c r="B239" s="2">
        <v>198940</v>
      </c>
      <c r="T239" s="2">
        <v>198940</v>
      </c>
      <c r="U239" s="1">
        <v>42644</v>
      </c>
      <c r="V239">
        <f t="shared" si="17"/>
        <v>204826.18181818182</v>
      </c>
      <c r="W239">
        <f t="shared" si="18"/>
        <v>206605.38461538462</v>
      </c>
      <c r="Y239">
        <f t="shared" si="19"/>
        <v>205715.78321678322</v>
      </c>
      <c r="Z239">
        <v>2016</v>
      </c>
      <c r="AA239">
        <f t="shared" si="20"/>
        <v>10</v>
      </c>
    </row>
    <row r="240" spans="1:27" ht="12.75">
      <c r="A240" s="1">
        <v>42675</v>
      </c>
      <c r="B240" s="2">
        <v>203554</v>
      </c>
      <c r="T240" s="2">
        <v>203554</v>
      </c>
      <c r="U240" s="1">
        <v>42675</v>
      </c>
      <c r="V240">
        <f t="shared" si="17"/>
        <v>203386.63636363635</v>
      </c>
      <c r="W240">
        <f t="shared" si="18"/>
        <v>204411.92307692306</v>
      </c>
      <c r="Y240">
        <f t="shared" si="19"/>
        <v>203899.2797202797</v>
      </c>
      <c r="Z240">
        <v>2016</v>
      </c>
      <c r="AA240">
        <f t="shared" si="20"/>
        <v>11</v>
      </c>
    </row>
    <row r="241" spans="1:27" ht="12.75">
      <c r="A241" s="1">
        <v>42705</v>
      </c>
      <c r="B241" s="2">
        <v>205914</v>
      </c>
      <c r="T241" s="2">
        <v>205914</v>
      </c>
      <c r="U241" s="1">
        <v>42705</v>
      </c>
      <c r="V241">
        <f t="shared" si="17"/>
        <v>202688.27272727274</v>
      </c>
      <c r="W241">
        <f t="shared" si="18"/>
        <v>202042.76923076922</v>
      </c>
      <c r="Y241">
        <f t="shared" si="19"/>
        <v>202365.52097902098</v>
      </c>
      <c r="Z241">
        <v>2016</v>
      </c>
      <c r="AA241">
        <f t="shared" si="20"/>
        <v>12</v>
      </c>
    </row>
    <row r="242" spans="1:27" ht="12.75">
      <c r="A242" s="1">
        <v>42736</v>
      </c>
      <c r="B242" s="2">
        <v>212078</v>
      </c>
      <c r="T242" s="2">
        <v>212078</v>
      </c>
      <c r="U242" s="1">
        <v>42736</v>
      </c>
      <c r="V242">
        <f t="shared" si="17"/>
        <v>202161.72727272726</v>
      </c>
      <c r="W242">
        <f t="shared" si="18"/>
        <v>200085.15384615384</v>
      </c>
      <c r="Y242">
        <f t="shared" si="19"/>
        <v>201123.44055944055</v>
      </c>
      <c r="Z242">
        <v>2017</v>
      </c>
      <c r="AA242">
        <f t="shared" si="20"/>
        <v>1</v>
      </c>
    </row>
    <row r="243" spans="1:27" ht="12.75">
      <c r="A243" s="1">
        <v>42767</v>
      </c>
      <c r="B243" s="2">
        <v>211924</v>
      </c>
      <c r="T243" s="2">
        <v>211924</v>
      </c>
      <c r="U243" s="1">
        <v>42767</v>
      </c>
      <c r="V243">
        <f t="shared" si="17"/>
        <v>201145.9090909091</v>
      </c>
      <c r="W243">
        <f t="shared" si="18"/>
        <v>198982.6923076923</v>
      </c>
      <c r="Y243">
        <f t="shared" si="19"/>
        <v>200064.30069930071</v>
      </c>
      <c r="Z243">
        <v>2017</v>
      </c>
      <c r="AA243">
        <f t="shared" si="20"/>
        <v>2</v>
      </c>
    </row>
    <row r="244" spans="1:27" ht="12.75">
      <c r="A244" s="1">
        <v>42795</v>
      </c>
      <c r="B244" s="2">
        <v>210056</v>
      </c>
      <c r="T244" s="2">
        <v>210056</v>
      </c>
      <c r="U244" s="1">
        <v>42795</v>
      </c>
      <c r="V244">
        <f t="shared" si="17"/>
        <v>199944.9090909091</v>
      </c>
      <c r="W244">
        <f t="shared" si="18"/>
        <v>198291.3076923077</v>
      </c>
      <c r="Y244">
        <f t="shared" si="19"/>
        <v>199118.1083916084</v>
      </c>
      <c r="Z244">
        <v>2017</v>
      </c>
      <c r="AA244">
        <f t="shared" si="20"/>
        <v>3</v>
      </c>
    </row>
    <row r="245" spans="1:27" ht="12.75">
      <c r="A245" s="1">
        <v>42826</v>
      </c>
      <c r="B245" s="2">
        <v>204629</v>
      </c>
      <c r="T245" s="2">
        <v>204629</v>
      </c>
      <c r="U245" s="1">
        <v>42826</v>
      </c>
      <c r="V245">
        <f t="shared" si="17"/>
        <v>198591.9090909091</v>
      </c>
      <c r="W245">
        <f t="shared" si="18"/>
        <v>197642.61538461538</v>
      </c>
      <c r="Y245">
        <f t="shared" si="19"/>
        <v>198117.26223776222</v>
      </c>
      <c r="Z245">
        <v>2017</v>
      </c>
      <c r="AA245">
        <f t="shared" si="20"/>
        <v>4</v>
      </c>
    </row>
    <row r="246" spans="1:27" ht="12.75">
      <c r="A246" s="1">
        <v>42856</v>
      </c>
      <c r="B246" s="2">
        <v>199638</v>
      </c>
      <c r="T246" s="2">
        <v>199638</v>
      </c>
      <c r="U246" s="1">
        <v>42856</v>
      </c>
      <c r="V246">
        <f t="shared" si="17"/>
        <v>196987.27272727274</v>
      </c>
      <c r="W246">
        <f t="shared" si="18"/>
        <v>196737.61538461538</v>
      </c>
      <c r="Y246">
        <f t="shared" si="19"/>
        <v>196862.44405594404</v>
      </c>
      <c r="Z246">
        <v>2017</v>
      </c>
      <c r="AA246">
        <f t="shared" si="20"/>
        <v>5</v>
      </c>
    </row>
    <row r="247" spans="1:27" ht="12.75">
      <c r="A247" s="1">
        <v>42887</v>
      </c>
      <c r="B247" s="2">
        <v>189665</v>
      </c>
      <c r="T247" s="2">
        <v>189665</v>
      </c>
      <c r="U247" s="1">
        <v>42887</v>
      </c>
      <c r="V247">
        <f t="shared" si="17"/>
        <v>195283.72727272726</v>
      </c>
      <c r="W247">
        <f t="shared" si="18"/>
        <v>195311.38461538462</v>
      </c>
      <c r="Y247">
        <f t="shared" si="19"/>
        <v>195297.55594405596</v>
      </c>
      <c r="Z247">
        <v>2017</v>
      </c>
      <c r="AA247">
        <f t="shared" si="20"/>
        <v>6</v>
      </c>
    </row>
    <row r="248" spans="1:27" ht="12.75">
      <c r="A248" s="1">
        <v>42917</v>
      </c>
      <c r="B248" s="2">
        <v>181871</v>
      </c>
      <c r="T248" s="2">
        <v>181871</v>
      </c>
      <c r="U248" s="1">
        <v>42917</v>
      </c>
      <c r="V248">
        <f t="shared" si="17"/>
        <v>192823.27272727274</v>
      </c>
      <c r="W248">
        <f t="shared" si="18"/>
        <v>194078.46153846153</v>
      </c>
      <c r="Y248">
        <f t="shared" si="19"/>
        <v>193450.86713286713</v>
      </c>
      <c r="Z248">
        <v>2017</v>
      </c>
      <c r="AA248">
        <f t="shared" si="20"/>
        <v>7</v>
      </c>
    </row>
    <row r="249" spans="1:27" ht="12.75">
      <c r="A249" s="1">
        <v>42948</v>
      </c>
      <c r="B249" s="2">
        <v>181125</v>
      </c>
      <c r="T249" s="2">
        <v>181125</v>
      </c>
      <c r="U249" s="1">
        <v>42948</v>
      </c>
      <c r="V249">
        <f t="shared" si="17"/>
        <v>190819.81818181818</v>
      </c>
      <c r="W249">
        <f t="shared" si="18"/>
        <v>192242.23076923078</v>
      </c>
      <c r="Y249">
        <f t="shared" si="19"/>
        <v>191531.0244755245</v>
      </c>
      <c r="Z249">
        <v>2017</v>
      </c>
      <c r="AA249">
        <f t="shared" si="20"/>
        <v>8</v>
      </c>
    </row>
    <row r="250" spans="1:27" ht="12.75">
      <c r="A250" s="1">
        <v>42979</v>
      </c>
      <c r="B250" s="2">
        <v>184057</v>
      </c>
      <c r="T250" s="2">
        <v>184057</v>
      </c>
      <c r="U250" s="1">
        <v>42979</v>
      </c>
      <c r="V250">
        <f t="shared" si="17"/>
        <v>188833.54545454544</v>
      </c>
      <c r="W250">
        <f t="shared" si="18"/>
        <v>190179.07692307694</v>
      </c>
      <c r="Y250">
        <f t="shared" si="19"/>
        <v>189506.3111888112</v>
      </c>
      <c r="Z250">
        <v>2017</v>
      </c>
      <c r="AA250">
        <f t="shared" si="20"/>
        <v>9</v>
      </c>
    </row>
    <row r="251" spans="1:27" ht="12.75">
      <c r="A251" s="1">
        <v>43009</v>
      </c>
      <c r="B251" s="2">
        <v>185903</v>
      </c>
      <c r="T251" s="2">
        <v>185903</v>
      </c>
      <c r="U251" s="1">
        <v>43009</v>
      </c>
      <c r="V251">
        <f t="shared" si="17"/>
        <v>187058.45454545456</v>
      </c>
      <c r="W251">
        <f t="shared" si="18"/>
        <v>188043.3076923077</v>
      </c>
      <c r="Y251">
        <f t="shared" si="19"/>
        <v>187550.8811188811</v>
      </c>
      <c r="Z251">
        <v>2017</v>
      </c>
      <c r="AA251">
        <f t="shared" si="20"/>
        <v>10</v>
      </c>
    </row>
    <row r="252" spans="1:27" ht="12.75">
      <c r="A252" s="1">
        <v>43040</v>
      </c>
      <c r="B252" s="2">
        <v>187175</v>
      </c>
      <c r="T252" s="2">
        <v>187175</v>
      </c>
      <c r="U252" s="1">
        <v>43040</v>
      </c>
      <c r="V252">
        <f t="shared" si="17"/>
        <v>185481.45454545456</v>
      </c>
      <c r="W252">
        <f t="shared" si="18"/>
        <v>185894.61538461538</v>
      </c>
      <c r="Y252">
        <f t="shared" si="19"/>
        <v>185688.03496503498</v>
      </c>
      <c r="Z252">
        <v>2017</v>
      </c>
      <c r="AA252">
        <f t="shared" si="20"/>
        <v>11</v>
      </c>
    </row>
    <row r="253" spans="1:27" ht="12.75">
      <c r="A253" s="1">
        <v>43070</v>
      </c>
      <c r="B253" s="2">
        <v>185013</v>
      </c>
      <c r="T253" s="2">
        <v>185013</v>
      </c>
      <c r="U253" s="1">
        <v>43070</v>
      </c>
      <c r="V253">
        <f t="shared" si="17"/>
        <v>184302.45454545456</v>
      </c>
      <c r="W253">
        <f t="shared" si="18"/>
        <v>183619.76923076922</v>
      </c>
      <c r="Y253">
        <f t="shared" si="19"/>
        <v>183961.1118881119</v>
      </c>
      <c r="Z253">
        <v>2017</v>
      </c>
      <c r="AA253">
        <f t="shared" si="20"/>
        <v>12</v>
      </c>
    </row>
    <row r="254" spans="1:27" ht="12.75">
      <c r="A254" s="1">
        <v>43101</v>
      </c>
      <c r="B254" s="2">
        <v>189886</v>
      </c>
      <c r="T254" s="2">
        <v>189886</v>
      </c>
      <c r="U254" s="1">
        <v>43101</v>
      </c>
      <c r="V254">
        <f t="shared" si="17"/>
        <v>183229.18181818182</v>
      </c>
      <c r="W254">
        <f t="shared" si="18"/>
        <v>181600.3076923077</v>
      </c>
      <c r="Y254">
        <f t="shared" si="19"/>
        <v>182414.74475524476</v>
      </c>
      <c r="Z254">
        <v>2018</v>
      </c>
      <c r="AA254">
        <f t="shared" si="20"/>
        <v>1</v>
      </c>
    </row>
    <row r="255" spans="1:27" ht="12.75">
      <c r="A255" s="1">
        <v>43132</v>
      </c>
      <c r="B255" s="2">
        <v>188207</v>
      </c>
      <c r="T255" s="2">
        <v>188207</v>
      </c>
      <c r="U255" s="1">
        <v>43132</v>
      </c>
      <c r="V255">
        <f t="shared" si="17"/>
        <v>181618.9090909091</v>
      </c>
      <c r="W255">
        <f t="shared" si="18"/>
        <v>180258.23076923078</v>
      </c>
      <c r="Y255">
        <f t="shared" si="19"/>
        <v>180938.56993006993</v>
      </c>
      <c r="Z255">
        <v>2018</v>
      </c>
      <c r="AA255">
        <f t="shared" si="20"/>
        <v>2</v>
      </c>
    </row>
    <row r="256" spans="1:27" ht="12.75">
      <c r="A256" s="1">
        <v>43160</v>
      </c>
      <c r="B256" s="2">
        <v>185103</v>
      </c>
      <c r="T256" s="2">
        <v>185103</v>
      </c>
      <c r="U256" s="1">
        <v>43160</v>
      </c>
      <c r="V256">
        <f t="shared" si="17"/>
        <v>179834.0909090909</v>
      </c>
      <c r="W256">
        <f t="shared" si="18"/>
        <v>179119.38461538462</v>
      </c>
      <c r="Y256">
        <f t="shared" si="19"/>
        <v>179476.73776223778</v>
      </c>
      <c r="Z256">
        <v>2018</v>
      </c>
      <c r="AA256">
        <f t="shared" si="20"/>
        <v>3</v>
      </c>
    </row>
    <row r="257" spans="1:27" ht="12.75">
      <c r="A257" s="1">
        <v>43191</v>
      </c>
      <c r="B257" s="2">
        <v>182291</v>
      </c>
      <c r="T257" s="2">
        <v>182291</v>
      </c>
      <c r="U257" s="1">
        <v>43191</v>
      </c>
      <c r="V257">
        <f t="shared" si="17"/>
        <v>178053.81818181818</v>
      </c>
      <c r="W257">
        <f t="shared" si="18"/>
        <v>178018.38461538462</v>
      </c>
      <c r="Y257">
        <f t="shared" si="19"/>
        <v>178036.1013986014</v>
      </c>
      <c r="Z257">
        <v>2018</v>
      </c>
      <c r="AA257">
        <f t="shared" si="20"/>
        <v>4</v>
      </c>
    </row>
    <row r="258" spans="1:27" ht="12.75">
      <c r="A258" s="1">
        <v>43221</v>
      </c>
      <c r="B258" s="2">
        <v>176696</v>
      </c>
      <c r="T258" s="2">
        <v>176696</v>
      </c>
      <c r="U258" s="1">
        <v>43221</v>
      </c>
      <c r="V258">
        <f t="shared" si="17"/>
        <v>176469.18181818182</v>
      </c>
      <c r="W258">
        <f t="shared" si="18"/>
        <v>176823.46153846153</v>
      </c>
      <c r="Y258">
        <f t="shared" si="19"/>
        <v>176646.3216783217</v>
      </c>
      <c r="Z258">
        <v>2018</v>
      </c>
      <c r="AA258">
        <f t="shared" si="20"/>
        <v>5</v>
      </c>
    </row>
    <row r="259" spans="1:27" ht="12.75">
      <c r="A259" s="1">
        <v>43252</v>
      </c>
      <c r="B259" s="2">
        <v>170065</v>
      </c>
      <c r="T259" s="2">
        <v>170065</v>
      </c>
      <c r="U259" s="1">
        <v>43252</v>
      </c>
      <c r="V259">
        <f t="shared" si="17"/>
        <v>175137.9090909091</v>
      </c>
      <c r="W259">
        <f t="shared" si="18"/>
        <v>175448.07692307694</v>
      </c>
      <c r="Y259">
        <f t="shared" si="19"/>
        <v>175292.99300699303</v>
      </c>
      <c r="Z259">
        <v>2018</v>
      </c>
      <c r="AA259">
        <f t="shared" si="20"/>
        <v>6</v>
      </c>
    </row>
    <row r="260" spans="1:27" ht="12.75">
      <c r="A260" s="1">
        <v>43282</v>
      </c>
      <c r="B260" s="2">
        <v>163412</v>
      </c>
      <c r="T260" s="2">
        <v>163412</v>
      </c>
      <c r="U260" s="1">
        <v>43282</v>
      </c>
      <c r="V260">
        <f t="shared" si="17"/>
        <v>173266</v>
      </c>
      <c r="W260">
        <f t="shared" si="18"/>
        <v>174662.46153846153</v>
      </c>
      <c r="Y260">
        <f t="shared" si="19"/>
        <v>173964.23076923075</v>
      </c>
      <c r="Z260">
        <v>2018</v>
      </c>
      <c r="AA260">
        <f t="shared" si="20"/>
        <v>7</v>
      </c>
    </row>
    <row r="261" spans="1:27" ht="12.75">
      <c r="A261" s="1">
        <v>43313</v>
      </c>
      <c r="B261" s="2">
        <v>164424</v>
      </c>
      <c r="T261" s="2">
        <v>164424</v>
      </c>
      <c r="U261" s="1">
        <v>43313</v>
      </c>
      <c r="V261">
        <f t="shared" si="17"/>
        <v>172047.18181818182</v>
      </c>
      <c r="W261">
        <f t="shared" si="18"/>
        <v>173418.07692307694</v>
      </c>
      <c r="Y261">
        <f t="shared" si="19"/>
        <v>172732.62937062938</v>
      </c>
      <c r="Z261">
        <v>2018</v>
      </c>
      <c r="AA261">
        <f t="shared" si="20"/>
        <v>8</v>
      </c>
    </row>
    <row r="262" spans="1:27" ht="12.75">
      <c r="A262" s="1">
        <v>43344</v>
      </c>
      <c r="B262" s="2">
        <v>166320</v>
      </c>
      <c r="T262" s="2">
        <v>166320</v>
      </c>
      <c r="U262" s="1">
        <v>43344</v>
      </c>
      <c r="V262">
        <f t="shared" si="17"/>
        <v>171011.36363636365</v>
      </c>
      <c r="W262">
        <f t="shared" si="18"/>
        <v>172082.23076923078</v>
      </c>
      <c r="Y262">
        <f t="shared" si="19"/>
        <v>171546.7972027972</v>
      </c>
      <c r="Z262">
        <v>2018</v>
      </c>
      <c r="AA262">
        <f t="shared" si="20"/>
        <v>9</v>
      </c>
    </row>
    <row r="263" spans="1:27" ht="12.75">
      <c r="A263" s="1">
        <v>43374</v>
      </c>
      <c r="B263" s="2">
        <v>169744</v>
      </c>
      <c r="T263" s="2">
        <v>169744</v>
      </c>
      <c r="U263" s="1">
        <v>43374</v>
      </c>
      <c r="V263">
        <f aca="true" t="shared" si="21" ref="V263:V284">SUM(T258:T268)/11</f>
        <v>169970.45454545456</v>
      </c>
      <c r="W263">
        <f t="shared" si="18"/>
        <v>170630.15384615384</v>
      </c>
      <c r="Y263">
        <f t="shared" si="19"/>
        <v>170300.3041958042</v>
      </c>
      <c r="Z263">
        <v>2018</v>
      </c>
      <c r="AA263">
        <f t="shared" si="20"/>
        <v>10</v>
      </c>
    </row>
    <row r="264" spans="1:27" ht="12.75">
      <c r="A264" s="1">
        <v>43405</v>
      </c>
      <c r="B264" s="2">
        <v>170369</v>
      </c>
      <c r="T264" s="2">
        <v>170369</v>
      </c>
      <c r="U264" s="1">
        <v>43405</v>
      </c>
      <c r="V264">
        <f t="shared" si="21"/>
        <v>169018.63636363635</v>
      </c>
      <c r="W264">
        <f aca="true" t="shared" si="22" ref="W264:W283">SUM(T258:T270)/13</f>
        <v>168977.38461538462</v>
      </c>
      <c r="Y264">
        <f aca="true" t="shared" si="23" ref="Y264:Y284">(V264+W264)/2</f>
        <v>168998.0104895105</v>
      </c>
      <c r="Z264">
        <v>2018</v>
      </c>
      <c r="AA264">
        <f aca="true" t="shared" si="24" ref="AA264:AA284">MONTH(U264)</f>
        <v>11</v>
      </c>
    </row>
    <row r="265" spans="1:27" ht="12.75">
      <c r="A265" s="1">
        <v>43435</v>
      </c>
      <c r="B265" s="2">
        <v>169295</v>
      </c>
      <c r="T265" s="2">
        <v>169295</v>
      </c>
      <c r="U265" s="1">
        <v>43435</v>
      </c>
      <c r="V265">
        <f t="shared" si="21"/>
        <v>168176.81818181818</v>
      </c>
      <c r="W265">
        <f t="shared" si="22"/>
        <v>167327.61538461538</v>
      </c>
      <c r="Y265">
        <f t="shared" si="23"/>
        <v>167752.21678321678</v>
      </c>
      <c r="Z265">
        <v>2018</v>
      </c>
      <c r="AA265">
        <f t="shared" si="24"/>
        <v>12</v>
      </c>
    </row>
    <row r="266" spans="1:27" ht="12.75">
      <c r="A266" s="1">
        <v>43466</v>
      </c>
      <c r="B266" s="2">
        <v>174800</v>
      </c>
      <c r="T266" s="2">
        <v>174800</v>
      </c>
      <c r="U266" s="1">
        <v>43466</v>
      </c>
      <c r="V266">
        <f t="shared" si="21"/>
        <v>167434.72727272726</v>
      </c>
      <c r="W266">
        <f t="shared" si="22"/>
        <v>165855</v>
      </c>
      <c r="Y266">
        <f t="shared" si="23"/>
        <v>166644.86363636365</v>
      </c>
      <c r="Z266">
        <v>2019</v>
      </c>
      <c r="AA266">
        <f t="shared" si="24"/>
        <v>1</v>
      </c>
    </row>
    <row r="267" spans="1:27" ht="12.75">
      <c r="A267" s="1">
        <v>43497</v>
      </c>
      <c r="B267" s="2">
        <v>173709</v>
      </c>
      <c r="T267" s="2">
        <v>173709</v>
      </c>
      <c r="U267" s="1">
        <v>43497</v>
      </c>
      <c r="V267">
        <f t="shared" si="21"/>
        <v>166207.18181818182</v>
      </c>
      <c r="W267">
        <f t="shared" si="22"/>
        <v>165117.15384615384</v>
      </c>
      <c r="Y267">
        <f t="shared" si="23"/>
        <v>165662.16783216782</v>
      </c>
      <c r="Z267">
        <v>2019</v>
      </c>
      <c r="AA267">
        <f t="shared" si="24"/>
        <v>2</v>
      </c>
    </row>
    <row r="268" spans="1:27" ht="12.75">
      <c r="A268" s="1">
        <v>43525</v>
      </c>
      <c r="B268" s="2">
        <v>170841</v>
      </c>
      <c r="T268" s="2">
        <v>170841</v>
      </c>
      <c r="U268" s="1">
        <v>43525</v>
      </c>
      <c r="V268">
        <f t="shared" si="21"/>
        <v>165070.81818181818</v>
      </c>
      <c r="W268">
        <f t="shared" si="22"/>
        <v>164544.84615384616</v>
      </c>
      <c r="Y268">
        <f t="shared" si="23"/>
        <v>164807.83216783218</v>
      </c>
      <c r="Z268">
        <v>2019</v>
      </c>
      <c r="AA268">
        <f t="shared" si="24"/>
        <v>3</v>
      </c>
    </row>
    <row r="269" spans="1:27" ht="12.75">
      <c r="A269" s="1">
        <v>43556</v>
      </c>
      <c r="B269" s="2">
        <v>166226</v>
      </c>
      <c r="T269" s="2">
        <v>166226</v>
      </c>
      <c r="U269" s="1">
        <v>43556</v>
      </c>
      <c r="V269">
        <f t="shared" si="21"/>
        <v>163910.81818181818</v>
      </c>
      <c r="W269">
        <f t="shared" si="22"/>
        <v>164390</v>
      </c>
      <c r="Y269">
        <f t="shared" si="23"/>
        <v>164150.4090909091</v>
      </c>
      <c r="Z269">
        <v>2019</v>
      </c>
      <c r="AA269">
        <f t="shared" si="24"/>
        <v>4</v>
      </c>
    </row>
    <row r="270" spans="1:27" ht="12.75">
      <c r="A270" s="1">
        <v>43586</v>
      </c>
      <c r="B270" s="2">
        <v>160805</v>
      </c>
      <c r="T270" s="2">
        <v>160805</v>
      </c>
      <c r="U270" s="1">
        <v>43586</v>
      </c>
      <c r="V270">
        <f t="shared" si="21"/>
        <v>163359.72727272726</v>
      </c>
      <c r="W270">
        <f t="shared" si="22"/>
        <v>164075.76923076922</v>
      </c>
      <c r="Y270">
        <f t="shared" si="23"/>
        <v>163717.74825174824</v>
      </c>
      <c r="Z270">
        <v>2019</v>
      </c>
      <c r="AA270">
        <f t="shared" si="24"/>
        <v>5</v>
      </c>
    </row>
    <row r="271" spans="1:27" ht="12.75">
      <c r="A271" s="1">
        <v>43617</v>
      </c>
      <c r="B271" s="2">
        <v>155249</v>
      </c>
      <c r="T271" s="2">
        <v>155249</v>
      </c>
      <c r="U271" s="1">
        <v>43617</v>
      </c>
      <c r="V271">
        <f t="shared" si="21"/>
        <v>163029.18181818182</v>
      </c>
      <c r="W271">
        <f t="shared" si="22"/>
        <v>163686.46153846153</v>
      </c>
      <c r="Y271">
        <f t="shared" si="23"/>
        <v>163357.8216783217</v>
      </c>
      <c r="Z271">
        <v>2019</v>
      </c>
      <c r="AA271">
        <f t="shared" si="24"/>
        <v>6</v>
      </c>
    </row>
    <row r="272" spans="1:27" ht="12.75">
      <c r="A272" s="1">
        <v>43647</v>
      </c>
      <c r="B272" s="2">
        <v>150921</v>
      </c>
      <c r="T272" s="2">
        <v>150921</v>
      </c>
      <c r="U272" s="1">
        <v>43647</v>
      </c>
      <c r="V272">
        <f t="shared" si="21"/>
        <v>162166.27272727274</v>
      </c>
      <c r="W272">
        <f t="shared" si="22"/>
        <v>163568</v>
      </c>
      <c r="Y272">
        <f t="shared" si="23"/>
        <v>162867.13636363635</v>
      </c>
      <c r="Z272">
        <v>2019</v>
      </c>
      <c r="AA272">
        <f t="shared" si="24"/>
        <v>7</v>
      </c>
    </row>
    <row r="273" spans="1:27" ht="12.75">
      <c r="A273" s="1">
        <v>43678</v>
      </c>
      <c r="B273" s="2">
        <v>153820</v>
      </c>
      <c r="T273" s="2">
        <v>153820</v>
      </c>
      <c r="U273" s="1">
        <v>43678</v>
      </c>
      <c r="V273">
        <f t="shared" si="21"/>
        <v>161625</v>
      </c>
      <c r="W273">
        <f t="shared" si="22"/>
        <v>162908.6923076923</v>
      </c>
      <c r="Y273">
        <f t="shared" si="23"/>
        <v>162266.84615384616</v>
      </c>
      <c r="Z273">
        <v>2019</v>
      </c>
      <c r="AA273">
        <f t="shared" si="24"/>
        <v>8</v>
      </c>
    </row>
    <row r="274" spans="1:27" ht="12.75">
      <c r="A274" s="1">
        <v>43709</v>
      </c>
      <c r="B274" s="2">
        <v>156984</v>
      </c>
      <c r="T274" s="2">
        <v>156984</v>
      </c>
      <c r="U274" s="1">
        <v>43709</v>
      </c>
      <c r="V274">
        <f t="shared" si="21"/>
        <v>161205.72727272726</v>
      </c>
      <c r="W274">
        <f t="shared" si="22"/>
        <v>162968.07692307694</v>
      </c>
      <c r="Y274">
        <f t="shared" si="23"/>
        <v>162086.9020979021</v>
      </c>
      <c r="Z274">
        <v>2019</v>
      </c>
      <c r="AA274">
        <f t="shared" si="24"/>
        <v>9</v>
      </c>
    </row>
    <row r="275" spans="1:27" ht="12.75">
      <c r="A275" s="1">
        <v>43739</v>
      </c>
      <c r="B275" s="2">
        <v>164307</v>
      </c>
      <c r="T275" s="2">
        <v>164307</v>
      </c>
      <c r="U275" s="1">
        <v>43739</v>
      </c>
      <c r="V275">
        <f t="shared" si="21"/>
        <v>161956.18181818182</v>
      </c>
      <c r="W275">
        <f t="shared" si="22"/>
        <v>164567.15384615384</v>
      </c>
      <c r="Y275">
        <f t="shared" si="23"/>
        <v>163261.66783216782</v>
      </c>
      <c r="Z275">
        <v>2019</v>
      </c>
      <c r="AA275">
        <f t="shared" si="24"/>
        <v>10</v>
      </c>
    </row>
    <row r="276" spans="1:27" ht="12.75">
      <c r="A276" s="1">
        <v>43770</v>
      </c>
      <c r="B276" s="2">
        <v>165659</v>
      </c>
      <c r="T276" s="2">
        <v>165659</v>
      </c>
      <c r="U276" s="1">
        <v>43770</v>
      </c>
      <c r="V276">
        <f t="shared" si="21"/>
        <v>164758.36363636365</v>
      </c>
      <c r="W276">
        <f t="shared" si="22"/>
        <v>166479.15384615384</v>
      </c>
      <c r="Y276">
        <f t="shared" si="23"/>
        <v>165618.75874125876</v>
      </c>
      <c r="Z276">
        <v>2019</v>
      </c>
      <c r="AA276">
        <f t="shared" si="24"/>
        <v>11</v>
      </c>
    </row>
    <row r="277" spans="1:27" ht="12.75">
      <c r="A277" s="1">
        <v>43800</v>
      </c>
      <c r="B277" s="2">
        <v>165308</v>
      </c>
      <c r="T277" s="2">
        <v>165308</v>
      </c>
      <c r="U277" s="1">
        <v>43800</v>
      </c>
      <c r="V277">
        <f t="shared" si="21"/>
        <v>168015.9090909091</v>
      </c>
      <c r="W277">
        <f t="shared" si="22"/>
        <v>168313.6923076923</v>
      </c>
      <c r="Y277">
        <f t="shared" si="23"/>
        <v>168164.80069930071</v>
      </c>
      <c r="Z277">
        <v>2019</v>
      </c>
      <c r="AA277">
        <f t="shared" si="24"/>
        <v>12</v>
      </c>
    </row>
    <row r="278" spans="1:27" ht="12.75">
      <c r="A278" s="1">
        <v>43831</v>
      </c>
      <c r="B278" s="2">
        <v>167755</v>
      </c>
      <c r="T278" s="2">
        <v>167755</v>
      </c>
      <c r="U278" s="1">
        <v>43831</v>
      </c>
      <c r="V278">
        <f t="shared" si="21"/>
        <v>171082.54545454544</v>
      </c>
      <c r="W278">
        <f t="shared" si="22"/>
        <v>169856.92307692306</v>
      </c>
      <c r="Y278">
        <f t="shared" si="23"/>
        <v>170469.73426573427</v>
      </c>
      <c r="Z278">
        <v>2020</v>
      </c>
      <c r="AA278">
        <f t="shared" si="24"/>
        <v>1</v>
      </c>
    </row>
    <row r="279" spans="1:27" ht="12.75">
      <c r="A279" s="1">
        <v>43862</v>
      </c>
      <c r="B279" s="2">
        <v>166229</v>
      </c>
      <c r="T279" s="2">
        <v>166229</v>
      </c>
      <c r="U279" s="1">
        <v>43862</v>
      </c>
      <c r="V279">
        <f t="shared" si="21"/>
        <v>173036.27272727274</v>
      </c>
      <c r="W279">
        <f t="shared" si="22"/>
        <v>171859.23076923078</v>
      </c>
      <c r="Y279">
        <f t="shared" si="23"/>
        <v>172447.75174825176</v>
      </c>
      <c r="Z279">
        <v>2020</v>
      </c>
      <c r="AA279">
        <f t="shared" si="24"/>
        <v>2</v>
      </c>
    </row>
    <row r="280" spans="1:27" ht="12.75">
      <c r="A280" s="1">
        <v>43891</v>
      </c>
      <c r="B280" s="2">
        <v>174481</v>
      </c>
      <c r="T280" s="2">
        <v>174481</v>
      </c>
      <c r="U280" s="1">
        <v>43891</v>
      </c>
      <c r="V280">
        <f t="shared" si="21"/>
        <v>174851.45454545456</v>
      </c>
      <c r="W280">
        <f t="shared" si="22"/>
        <v>173609.53846153847</v>
      </c>
      <c r="Y280">
        <f t="shared" si="23"/>
        <v>174230.4965034965</v>
      </c>
      <c r="Z280">
        <v>2020</v>
      </c>
      <c r="AA280">
        <f t="shared" si="24"/>
        <v>3</v>
      </c>
    </row>
    <row r="281" spans="1:27" ht="12.75">
      <c r="A281" s="1">
        <v>43922</v>
      </c>
      <c r="B281" s="2">
        <v>191629</v>
      </c>
      <c r="T281" s="2">
        <v>191629</v>
      </c>
      <c r="U281" s="1">
        <v>43922</v>
      </c>
      <c r="V281">
        <f t="shared" si="21"/>
        <v>175966.63636363635</v>
      </c>
      <c r="W281">
        <f t="shared" si="22"/>
        <v>175480.53846153847</v>
      </c>
      <c r="Y281">
        <f t="shared" si="23"/>
        <v>175723.58741258743</v>
      </c>
      <c r="Z281">
        <v>2020</v>
      </c>
      <c r="AA281">
        <f t="shared" si="24"/>
        <v>4</v>
      </c>
    </row>
    <row r="282" spans="1:27" ht="12.75">
      <c r="A282" s="1">
        <v>43952</v>
      </c>
      <c r="B282" s="2">
        <v>191082</v>
      </c>
      <c r="T282" s="2">
        <v>191082</v>
      </c>
      <c r="U282" s="1">
        <v>43952</v>
      </c>
      <c r="V282">
        <f t="shared" si="21"/>
        <v>177389.18181818182</v>
      </c>
      <c r="W282">
        <f t="shared" si="22"/>
        <v>177262.46153846153</v>
      </c>
      <c r="Y282">
        <f t="shared" si="23"/>
        <v>177325.8216783217</v>
      </c>
      <c r="Z282">
        <v>2020</v>
      </c>
      <c r="AA282">
        <f t="shared" si="24"/>
        <v>5</v>
      </c>
    </row>
    <row r="283" spans="1:27" ht="12.75">
      <c r="A283" s="1">
        <v>43983</v>
      </c>
      <c r="B283" s="2">
        <v>184654</v>
      </c>
      <c r="T283" s="2">
        <v>184654</v>
      </c>
      <c r="U283" s="1">
        <v>43983</v>
      </c>
      <c r="V283">
        <f t="shared" si="21"/>
        <v>179404.0909090909</v>
      </c>
      <c r="W283">
        <f t="shared" si="22"/>
        <v>179103.07692307694</v>
      </c>
      <c r="Y283">
        <f t="shared" si="23"/>
        <v>179253.5839160839</v>
      </c>
      <c r="Z283">
        <v>2020</v>
      </c>
      <c r="AA283">
        <f t="shared" si="24"/>
        <v>6</v>
      </c>
    </row>
    <row r="284" spans="1:27" ht="12.75">
      <c r="A284" s="1">
        <v>44013</v>
      </c>
      <c r="B284" s="2">
        <v>175311</v>
      </c>
      <c r="T284" s="2">
        <v>175311</v>
      </c>
      <c r="U284" s="1">
        <v>44013</v>
      </c>
      <c r="V284">
        <f t="shared" si="21"/>
        <v>181388.81818181818</v>
      </c>
      <c r="Y284">
        <f t="shared" si="23"/>
        <v>90694.40909090909</v>
      </c>
      <c r="Z284">
        <v>2020</v>
      </c>
      <c r="AA284">
        <f t="shared" si="24"/>
        <v>7</v>
      </c>
    </row>
    <row r="285" spans="1:21" ht="12.75">
      <c r="A285" s="1">
        <v>44044</v>
      </c>
      <c r="B285" s="2">
        <v>176951</v>
      </c>
      <c r="T285" s="2">
        <v>176951</v>
      </c>
      <c r="U285" s="1">
        <v>44044</v>
      </c>
    </row>
    <row r="286" spans="1:21" ht="12.75">
      <c r="A286" s="1">
        <v>44075</v>
      </c>
      <c r="B286" s="2">
        <v>176574</v>
      </c>
      <c r="T286" s="2">
        <v>176574</v>
      </c>
      <c r="U286" s="1">
        <v>44075</v>
      </c>
    </row>
    <row r="287" spans="1:21" ht="12.75">
      <c r="A287" s="1">
        <v>44105</v>
      </c>
      <c r="B287" s="2">
        <v>181307</v>
      </c>
      <c r="T287" s="2">
        <v>181307</v>
      </c>
      <c r="U287" s="1">
        <v>44105</v>
      </c>
    </row>
    <row r="288" spans="1:21" ht="12.75">
      <c r="A288" s="1">
        <v>44136</v>
      </c>
      <c r="B288" s="2">
        <v>187472</v>
      </c>
      <c r="T288" s="2">
        <v>187472</v>
      </c>
      <c r="U288" s="1">
        <v>44136</v>
      </c>
    </row>
    <row r="289" spans="1:21" ht="12.75">
      <c r="A289" s="1">
        <v>44166</v>
      </c>
      <c r="B289" s="2">
        <v>189587</v>
      </c>
      <c r="T289" s="2">
        <v>189587</v>
      </c>
      <c r="U289" s="1">
        <v>44166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89"/>
  <sheetViews>
    <sheetView zoomScalePageLayoutView="0" workbookViewId="0" topLeftCell="D76">
      <selection activeCell="H99" sqref="H99"/>
    </sheetView>
  </sheetViews>
  <sheetFormatPr defaultColWidth="11.421875" defaultRowHeight="12.75"/>
  <cols>
    <col min="5" max="5" width="18.140625" style="0" customWidth="1"/>
    <col min="20" max="20" width="16.8515625" style="0" customWidth="1"/>
    <col min="21" max="21" width="13.7109375" style="0" customWidth="1"/>
  </cols>
  <sheetData>
    <row r="1" spans="1:8" ht="13.5" thickBot="1">
      <c r="A1" s="4" t="s">
        <v>12</v>
      </c>
      <c r="B1" s="4" t="s">
        <v>13</v>
      </c>
      <c r="C1" s="4"/>
      <c r="D1" s="4"/>
      <c r="E1" s="4" t="s">
        <v>73</v>
      </c>
      <c r="H1" s="4" t="s">
        <v>75</v>
      </c>
    </row>
    <row r="2" spans="1:48" ht="12.75">
      <c r="A2" s="2">
        <v>179783</v>
      </c>
      <c r="B2" s="1">
        <v>35431</v>
      </c>
      <c r="H2" s="73"/>
      <c r="I2" s="74" t="s">
        <v>0</v>
      </c>
      <c r="J2" s="74" t="s">
        <v>1</v>
      </c>
      <c r="K2" s="74" t="s">
        <v>2</v>
      </c>
      <c r="L2" s="74" t="s">
        <v>3</v>
      </c>
      <c r="M2" s="74" t="s">
        <v>4</v>
      </c>
      <c r="N2" s="74" t="s">
        <v>5</v>
      </c>
      <c r="O2" s="74" t="s">
        <v>6</v>
      </c>
      <c r="P2" s="74" t="s">
        <v>7</v>
      </c>
      <c r="Q2" s="74" t="s">
        <v>8</v>
      </c>
      <c r="R2" s="74" t="s">
        <v>9</v>
      </c>
      <c r="S2" s="74" t="s">
        <v>10</v>
      </c>
      <c r="T2" s="75" t="s">
        <v>11</v>
      </c>
      <c r="U2" s="72"/>
      <c r="AK2" t="s">
        <v>0</v>
      </c>
      <c r="AL2" t="s">
        <v>1</v>
      </c>
      <c r="AM2" t="s">
        <v>2</v>
      </c>
      <c r="AN2" t="s">
        <v>3</v>
      </c>
      <c r="AO2" t="s">
        <v>4</v>
      </c>
      <c r="AP2" t="s">
        <v>5</v>
      </c>
      <c r="AQ2" t="s">
        <v>6</v>
      </c>
      <c r="AR2" t="s">
        <v>7</v>
      </c>
      <c r="AS2" t="s">
        <v>8</v>
      </c>
      <c r="AT2" t="s">
        <v>9</v>
      </c>
      <c r="AU2" t="s">
        <v>10</v>
      </c>
      <c r="AV2" t="s">
        <v>11</v>
      </c>
    </row>
    <row r="3" spans="1:48" ht="12.75">
      <c r="A3" s="2">
        <v>179666</v>
      </c>
      <c r="B3" s="1">
        <v>35462</v>
      </c>
      <c r="H3" s="76">
        <v>1997</v>
      </c>
      <c r="I3" s="12">
        <v>179783</v>
      </c>
      <c r="J3" s="12">
        <v>179666</v>
      </c>
      <c r="K3" s="12">
        <v>177642</v>
      </c>
      <c r="L3" s="12">
        <v>174255</v>
      </c>
      <c r="M3" s="12">
        <v>171284</v>
      </c>
      <c r="N3" s="12">
        <v>167921</v>
      </c>
      <c r="O3" s="12">
        <v>159532</v>
      </c>
      <c r="P3" s="12">
        <v>156178</v>
      </c>
      <c r="Q3" s="12">
        <v>160683</v>
      </c>
      <c r="R3" s="12">
        <v>166928</v>
      </c>
      <c r="S3" s="12">
        <v>168823</v>
      </c>
      <c r="T3" s="52">
        <v>170767</v>
      </c>
      <c r="U3" s="17"/>
      <c r="AQ3">
        <f>SUM(X3:AI3)/12</f>
        <v>0</v>
      </c>
      <c r="AR3">
        <f>SUM(X3:X4)/12</f>
        <v>0</v>
      </c>
      <c r="AS3">
        <f>SUM(Y4:Y5)/12</f>
        <v>0</v>
      </c>
      <c r="AT3">
        <f>SUM(Z3:Z4)/12</f>
        <v>0</v>
      </c>
      <c r="AU3">
        <f>SUM(AA3:AA4)/12</f>
        <v>0</v>
      </c>
      <c r="AV3">
        <f>SUM(AB3:AB4)/12</f>
        <v>0</v>
      </c>
    </row>
    <row r="4" spans="1:21" ht="12.75">
      <c r="A4" s="2">
        <v>177642</v>
      </c>
      <c r="B4" s="1">
        <v>35490</v>
      </c>
      <c r="H4" s="76">
        <v>1998</v>
      </c>
      <c r="I4" s="12">
        <v>172838</v>
      </c>
      <c r="J4" s="12">
        <v>168861</v>
      </c>
      <c r="K4" s="12">
        <v>166552</v>
      </c>
      <c r="L4" s="12">
        <v>165411</v>
      </c>
      <c r="M4" s="12">
        <v>160515</v>
      </c>
      <c r="N4" s="12">
        <v>156153</v>
      </c>
      <c r="O4" s="12">
        <v>147210</v>
      </c>
      <c r="P4" s="12">
        <v>143919</v>
      </c>
      <c r="Q4" s="12">
        <v>144945</v>
      </c>
      <c r="R4" s="12">
        <v>149014</v>
      </c>
      <c r="S4" s="12">
        <v>150298</v>
      </c>
      <c r="T4" s="52">
        <v>152781</v>
      </c>
      <c r="U4" s="17"/>
    </row>
    <row r="5" spans="1:21" ht="12.75">
      <c r="A5" s="2">
        <v>174255</v>
      </c>
      <c r="B5" s="1">
        <v>35521</v>
      </c>
      <c r="H5" s="76">
        <v>1999</v>
      </c>
      <c r="I5" s="12">
        <v>154215</v>
      </c>
      <c r="J5" s="12">
        <v>151129</v>
      </c>
      <c r="K5" s="12">
        <v>151158</v>
      </c>
      <c r="L5" s="12">
        <v>146987</v>
      </c>
      <c r="M5" s="12">
        <v>139078</v>
      </c>
      <c r="N5" s="12">
        <v>132740</v>
      </c>
      <c r="O5" s="12">
        <v>126415</v>
      </c>
      <c r="P5" s="12">
        <v>126037</v>
      </c>
      <c r="Q5" s="12">
        <v>128232</v>
      </c>
      <c r="R5" s="12">
        <v>132859</v>
      </c>
      <c r="S5" s="12">
        <v>137703</v>
      </c>
      <c r="T5" s="52">
        <v>142382</v>
      </c>
      <c r="U5" s="17"/>
    </row>
    <row r="6" spans="1:21" ht="12.75">
      <c r="A6" s="2">
        <v>171284</v>
      </c>
      <c r="B6" s="1">
        <v>35551</v>
      </c>
      <c r="H6" s="76">
        <v>2000</v>
      </c>
      <c r="I6" s="12">
        <v>146287</v>
      </c>
      <c r="J6" s="12">
        <v>146608</v>
      </c>
      <c r="K6" s="12">
        <v>143259</v>
      </c>
      <c r="L6" s="12">
        <v>138426</v>
      </c>
      <c r="M6" s="12">
        <v>133374</v>
      </c>
      <c r="N6" s="12">
        <v>129106</v>
      </c>
      <c r="O6" s="12">
        <v>124849</v>
      </c>
      <c r="P6" s="12">
        <v>124385</v>
      </c>
      <c r="Q6" s="12">
        <v>126119</v>
      </c>
      <c r="R6" s="12">
        <v>132554</v>
      </c>
      <c r="S6" s="12">
        <v>136833</v>
      </c>
      <c r="T6" s="52">
        <v>142216</v>
      </c>
      <c r="U6" s="17"/>
    </row>
    <row r="7" spans="1:21" ht="12.75">
      <c r="A7" s="2">
        <v>167921</v>
      </c>
      <c r="B7" s="1">
        <v>35582</v>
      </c>
      <c r="C7">
        <f>SUM(A2:A12)/11</f>
        <v>169335.9090909091</v>
      </c>
      <c r="H7" s="76">
        <v>2001</v>
      </c>
      <c r="I7" s="12">
        <v>144872</v>
      </c>
      <c r="J7" s="12">
        <v>142885</v>
      </c>
      <c r="K7" s="12">
        <v>139436</v>
      </c>
      <c r="L7" s="12">
        <v>135652</v>
      </c>
      <c r="M7" s="12">
        <v>130251</v>
      </c>
      <c r="N7" s="12">
        <v>126190</v>
      </c>
      <c r="O7" s="12">
        <v>120169</v>
      </c>
      <c r="P7" s="12">
        <v>119811</v>
      </c>
      <c r="Q7" s="12">
        <v>123180</v>
      </c>
      <c r="R7" s="12">
        <v>129431</v>
      </c>
      <c r="S7" s="12">
        <v>134226</v>
      </c>
      <c r="T7" s="52">
        <v>138354</v>
      </c>
      <c r="U7" s="17"/>
    </row>
    <row r="8" spans="1:21" ht="12.75">
      <c r="A8" s="2">
        <v>159532</v>
      </c>
      <c r="B8" s="1">
        <v>35612</v>
      </c>
      <c r="C8">
        <f>SUM(A3:A13)/11</f>
        <v>168516.27272727274</v>
      </c>
      <c r="D8">
        <f>SUM(A2:A14)/13</f>
        <v>169715.38461538462</v>
      </c>
      <c r="E8">
        <f aca="true" t="shared" si="0" ref="E8:E71">(C8+D8)/2</f>
        <v>169115.82867132867</v>
      </c>
      <c r="H8" s="76">
        <v>2002</v>
      </c>
      <c r="I8" s="12">
        <v>144687</v>
      </c>
      <c r="J8" s="12">
        <v>146262</v>
      </c>
      <c r="K8" s="12">
        <v>145330</v>
      </c>
      <c r="L8" s="12">
        <v>140665</v>
      </c>
      <c r="M8" s="12">
        <v>137461</v>
      </c>
      <c r="N8" s="12">
        <v>136235</v>
      </c>
      <c r="O8" s="12">
        <v>130815</v>
      </c>
      <c r="P8" s="12">
        <v>130326</v>
      </c>
      <c r="Q8" s="12">
        <v>130326</v>
      </c>
      <c r="R8" s="12">
        <v>141351</v>
      </c>
      <c r="S8" s="12">
        <v>147001</v>
      </c>
      <c r="T8" s="52">
        <v>151015</v>
      </c>
      <c r="U8" s="17"/>
    </row>
    <row r="9" spans="1:21" ht="12.75">
      <c r="A9" s="2">
        <v>156178</v>
      </c>
      <c r="B9" s="1">
        <v>35643</v>
      </c>
      <c r="C9">
        <f>SUM(A4:A14)/11</f>
        <v>167895.54545454544</v>
      </c>
      <c r="D9">
        <f>SUM(A3:A15)/13</f>
        <v>168875.23076923078</v>
      </c>
      <c r="E9">
        <f t="shared" si="0"/>
        <v>168385.3881118881</v>
      </c>
      <c r="H9" s="76">
        <v>2003</v>
      </c>
      <c r="I9" s="12">
        <v>155179</v>
      </c>
      <c r="J9" s="12">
        <v>153999</v>
      </c>
      <c r="K9" s="12">
        <v>152777</v>
      </c>
      <c r="L9" s="12">
        <v>146650</v>
      </c>
      <c r="M9" s="12">
        <v>142197</v>
      </c>
      <c r="N9" s="12">
        <v>141544</v>
      </c>
      <c r="O9" s="12">
        <v>135478</v>
      </c>
      <c r="P9" s="12">
        <v>134214</v>
      </c>
      <c r="Q9" s="12">
        <v>138005</v>
      </c>
      <c r="R9" s="12">
        <v>144501</v>
      </c>
      <c r="S9" s="12">
        <v>149872</v>
      </c>
      <c r="T9" s="52">
        <v>157337</v>
      </c>
      <c r="U9" s="17"/>
    </row>
    <row r="10" spans="1:21" ht="12.75">
      <c r="A10" s="2">
        <v>160683</v>
      </c>
      <c r="B10" s="1">
        <v>35674</v>
      </c>
      <c r="C10">
        <f>SUM(A5:A15)/11</f>
        <v>167097.27272727274</v>
      </c>
      <c r="D10">
        <f>SUM(A4:A16)/13</f>
        <v>167866.46153846153</v>
      </c>
      <c r="E10">
        <f t="shared" si="0"/>
        <v>167481.86713286713</v>
      </c>
      <c r="H10" s="76">
        <v>2004</v>
      </c>
      <c r="I10" s="12">
        <v>161216</v>
      </c>
      <c r="J10" s="12">
        <v>158352</v>
      </c>
      <c r="K10" s="12">
        <v>157032</v>
      </c>
      <c r="L10" s="12">
        <v>153043</v>
      </c>
      <c r="M10" s="12">
        <v>146792</v>
      </c>
      <c r="N10" s="12">
        <v>143408</v>
      </c>
      <c r="O10" s="12">
        <v>133965</v>
      </c>
      <c r="P10" s="12">
        <v>133559</v>
      </c>
      <c r="Q10" s="12">
        <v>135528</v>
      </c>
      <c r="R10" s="12">
        <v>142163</v>
      </c>
      <c r="S10" s="12">
        <v>149658</v>
      </c>
      <c r="T10" s="52">
        <v>154363</v>
      </c>
      <c r="U10" s="17"/>
    </row>
    <row r="11" spans="1:21" ht="12.75">
      <c r="A11" s="2">
        <v>166928</v>
      </c>
      <c r="B11" s="1">
        <v>35704</v>
      </c>
      <c r="C11">
        <f aca="true" t="shared" si="1" ref="C11:C25">SUM(A6:A16)/11</f>
        <v>166397</v>
      </c>
      <c r="D11">
        <f>SUM(A5:A17)/13</f>
        <v>166925.61538461538</v>
      </c>
      <c r="E11">
        <f t="shared" si="0"/>
        <v>166661.3076923077</v>
      </c>
      <c r="H11" s="76">
        <v>2005</v>
      </c>
      <c r="I11" s="12">
        <v>157847</v>
      </c>
      <c r="J11" s="12">
        <v>155431</v>
      </c>
      <c r="K11" s="12">
        <v>154529</v>
      </c>
      <c r="L11" s="12">
        <v>150840</v>
      </c>
      <c r="M11" s="12">
        <v>172079</v>
      </c>
      <c r="N11" s="12">
        <v>162264</v>
      </c>
      <c r="O11" s="12">
        <v>157423</v>
      </c>
      <c r="P11" s="12">
        <v>157295</v>
      </c>
      <c r="Q11" s="12">
        <v>157116</v>
      </c>
      <c r="R11" s="12">
        <v>164299</v>
      </c>
      <c r="S11" s="12">
        <v>172838</v>
      </c>
      <c r="T11" s="52">
        <v>178676</v>
      </c>
      <c r="U11" s="17"/>
    </row>
    <row r="12" spans="1:21" ht="12.75">
      <c r="A12" s="2">
        <v>168823</v>
      </c>
      <c r="B12" s="1">
        <v>35735</v>
      </c>
      <c r="C12">
        <f t="shared" si="1"/>
        <v>165863.0909090909</v>
      </c>
      <c r="D12">
        <f aca="true" t="shared" si="2" ref="D12:D24">SUM(A6:A18)/13</f>
        <v>165868.6923076923</v>
      </c>
      <c r="E12">
        <f t="shared" si="0"/>
        <v>165865.8916083916</v>
      </c>
      <c r="H12" s="76">
        <v>2006</v>
      </c>
      <c r="I12" s="12">
        <v>181401</v>
      </c>
      <c r="J12" s="12">
        <v>178373</v>
      </c>
      <c r="K12" s="12">
        <v>176114</v>
      </c>
      <c r="L12" s="12">
        <v>170332</v>
      </c>
      <c r="M12" s="12">
        <v>163161</v>
      </c>
      <c r="N12" s="12">
        <v>153746</v>
      </c>
      <c r="O12" s="12">
        <v>148068</v>
      </c>
      <c r="P12" s="12">
        <v>146388</v>
      </c>
      <c r="Q12" s="12">
        <v>146834</v>
      </c>
      <c r="R12" s="12">
        <v>151534</v>
      </c>
      <c r="S12" s="12">
        <v>158690</v>
      </c>
      <c r="T12" s="52">
        <v>160666</v>
      </c>
      <c r="U12" s="17"/>
    </row>
    <row r="13" spans="1:21" ht="12.75">
      <c r="A13" s="2">
        <v>170767</v>
      </c>
      <c r="B13" s="1">
        <v>35765</v>
      </c>
      <c r="C13">
        <f t="shared" si="1"/>
        <v>165189.81818181818</v>
      </c>
      <c r="D13">
        <f t="shared" si="2"/>
        <v>164704.76923076922</v>
      </c>
      <c r="E13">
        <f t="shared" si="0"/>
        <v>164947.29370629368</v>
      </c>
      <c r="H13" s="76">
        <v>2007</v>
      </c>
      <c r="I13" s="12">
        <v>163583</v>
      </c>
      <c r="J13" s="12">
        <v>160904</v>
      </c>
      <c r="K13" s="12">
        <v>159886</v>
      </c>
      <c r="L13" s="12">
        <v>155479</v>
      </c>
      <c r="M13" s="12">
        <v>148209</v>
      </c>
      <c r="N13" s="12">
        <v>143156</v>
      </c>
      <c r="O13" s="12">
        <v>139998</v>
      </c>
      <c r="P13" s="12">
        <v>140299</v>
      </c>
      <c r="Q13" s="12">
        <v>140960</v>
      </c>
      <c r="R13" s="12">
        <v>146371</v>
      </c>
      <c r="S13" s="12">
        <v>152728</v>
      </c>
      <c r="T13" s="52">
        <v>154982</v>
      </c>
      <c r="U13" s="17"/>
    </row>
    <row r="14" spans="1:21" ht="12.75">
      <c r="A14" s="2">
        <v>172838</v>
      </c>
      <c r="B14" s="1">
        <v>35796</v>
      </c>
      <c r="C14">
        <f t="shared" si="1"/>
        <v>164882.63636363635</v>
      </c>
      <c r="D14">
        <f t="shared" si="2"/>
        <v>163111.61538461538</v>
      </c>
      <c r="E14">
        <f t="shared" si="0"/>
        <v>163997.12587412586</v>
      </c>
      <c r="H14" s="76">
        <v>2008</v>
      </c>
      <c r="I14" s="12">
        <v>161162</v>
      </c>
      <c r="J14" s="12">
        <v>161828</v>
      </c>
      <c r="K14" s="12">
        <v>160180</v>
      </c>
      <c r="L14" s="12">
        <v>159749</v>
      </c>
      <c r="M14" s="12">
        <v>156779</v>
      </c>
      <c r="N14" s="12">
        <v>152708</v>
      </c>
      <c r="O14" s="12">
        <v>149318</v>
      </c>
      <c r="P14" s="12">
        <v>152437</v>
      </c>
      <c r="Q14" s="12">
        <v>156834</v>
      </c>
      <c r="R14" s="12">
        <v>168423</v>
      </c>
      <c r="S14" s="12">
        <v>180820</v>
      </c>
      <c r="T14" s="52">
        <v>189903</v>
      </c>
      <c r="U14" s="17"/>
    </row>
    <row r="15" spans="1:21" ht="13.5" customHeight="1">
      <c r="A15" s="2">
        <v>168861</v>
      </c>
      <c r="B15" s="1">
        <v>35827</v>
      </c>
      <c r="C15">
        <f t="shared" si="1"/>
        <v>164067.36363636365</v>
      </c>
      <c r="D15">
        <f t="shared" si="2"/>
        <v>161910.61538461538</v>
      </c>
      <c r="E15">
        <f t="shared" si="0"/>
        <v>162988.9895104895</v>
      </c>
      <c r="H15" s="76">
        <v>2009</v>
      </c>
      <c r="I15" s="12">
        <v>201316</v>
      </c>
      <c r="J15" s="12">
        <v>206570</v>
      </c>
      <c r="K15" s="12">
        <v>211484</v>
      </c>
      <c r="L15" s="12">
        <v>210662</v>
      </c>
      <c r="M15" s="12">
        <v>207518</v>
      </c>
      <c r="N15" s="12">
        <v>200240</v>
      </c>
      <c r="O15" s="12">
        <v>192859</v>
      </c>
      <c r="P15" s="12">
        <v>195241</v>
      </c>
      <c r="Q15" s="12">
        <v>200465</v>
      </c>
      <c r="R15" s="12">
        <v>208923</v>
      </c>
      <c r="S15" s="12">
        <v>216828</v>
      </c>
      <c r="T15" s="52">
        <v>222839</v>
      </c>
      <c r="U15" s="17"/>
    </row>
    <row r="16" spans="1:21" ht="12.75">
      <c r="A16" s="2">
        <v>166552</v>
      </c>
      <c r="B16" s="1">
        <v>35855</v>
      </c>
      <c r="C16">
        <f t="shared" si="1"/>
        <v>162543.36363636365</v>
      </c>
      <c r="D16">
        <f t="shared" si="2"/>
        <v>161046.53846153847</v>
      </c>
      <c r="E16">
        <f t="shared" si="0"/>
        <v>161794.95104895107</v>
      </c>
      <c r="H16" s="76">
        <v>2010</v>
      </c>
      <c r="I16" s="12">
        <v>231628</v>
      </c>
      <c r="J16" s="12">
        <v>234171</v>
      </c>
      <c r="K16" s="12">
        <v>236449</v>
      </c>
      <c r="L16" s="12">
        <v>233916</v>
      </c>
      <c r="M16" s="12">
        <v>228507</v>
      </c>
      <c r="N16" s="12">
        <v>219825</v>
      </c>
      <c r="O16" s="12">
        <v>209789</v>
      </c>
      <c r="P16" s="12">
        <v>211532</v>
      </c>
      <c r="Q16" s="12">
        <v>216095</v>
      </c>
      <c r="R16" s="12">
        <v>223894</v>
      </c>
      <c r="S16" s="12">
        <v>231721</v>
      </c>
      <c r="T16" s="52">
        <v>237313</v>
      </c>
      <c r="U16" s="17"/>
    </row>
    <row r="17" spans="1:21" ht="12.75">
      <c r="A17" s="2">
        <v>165411</v>
      </c>
      <c r="B17" s="1">
        <v>35886</v>
      </c>
      <c r="C17">
        <f t="shared" si="1"/>
        <v>160544.9090909091</v>
      </c>
      <c r="D17">
        <f t="shared" si="2"/>
        <v>160148.92307692306</v>
      </c>
      <c r="E17">
        <f t="shared" si="0"/>
        <v>160346.9160839161</v>
      </c>
      <c r="H17" s="76">
        <v>2011</v>
      </c>
      <c r="I17" s="12">
        <v>245831</v>
      </c>
      <c r="J17" s="12">
        <v>248279</v>
      </c>
      <c r="K17" s="12">
        <v>249246</v>
      </c>
      <c r="L17" s="12">
        <v>244662</v>
      </c>
      <c r="M17" s="12">
        <v>240014</v>
      </c>
      <c r="N17" s="12">
        <v>233557</v>
      </c>
      <c r="O17" s="12">
        <v>223000</v>
      </c>
      <c r="P17" s="12">
        <v>224582</v>
      </c>
      <c r="Q17" s="12">
        <v>232918</v>
      </c>
      <c r="R17" s="12">
        <v>242142</v>
      </c>
      <c r="S17" s="12">
        <v>253416</v>
      </c>
      <c r="T17" s="52">
        <v>258234</v>
      </c>
      <c r="U17" s="17"/>
    </row>
    <row r="18" spans="1:21" ht="12.75">
      <c r="A18" s="2">
        <v>160515</v>
      </c>
      <c r="B18" s="1">
        <v>35916</v>
      </c>
      <c r="C18">
        <f t="shared" si="1"/>
        <v>158744.0909090909</v>
      </c>
      <c r="D18">
        <f t="shared" si="2"/>
        <v>158869.6923076923</v>
      </c>
      <c r="E18">
        <f t="shared" si="0"/>
        <v>158806.8916083916</v>
      </c>
      <c r="H18" s="76">
        <v>2012</v>
      </c>
      <c r="I18" s="12">
        <v>271284</v>
      </c>
      <c r="J18" s="12">
        <v>274675</v>
      </c>
      <c r="K18" s="12">
        <v>276795</v>
      </c>
      <c r="L18" s="12">
        <v>277644</v>
      </c>
      <c r="M18" s="12">
        <v>276608</v>
      </c>
      <c r="N18" s="12">
        <v>269203</v>
      </c>
      <c r="O18" s="12">
        <v>260198</v>
      </c>
      <c r="P18" s="12">
        <v>257267</v>
      </c>
      <c r="Q18" s="12">
        <v>259373</v>
      </c>
      <c r="R18" s="12">
        <v>267812</v>
      </c>
      <c r="S18" s="12">
        <v>276536</v>
      </c>
      <c r="T18" s="52">
        <v>278787</v>
      </c>
      <c r="U18" s="17"/>
    </row>
    <row r="19" spans="1:21" ht="12.75">
      <c r="A19" s="2">
        <v>156153</v>
      </c>
      <c r="B19" s="1">
        <v>35947</v>
      </c>
      <c r="C19">
        <f t="shared" si="1"/>
        <v>156883.27272727274</v>
      </c>
      <c r="D19">
        <f t="shared" si="2"/>
        <v>157635.6923076923</v>
      </c>
      <c r="E19">
        <f t="shared" si="0"/>
        <v>157259.48251748254</v>
      </c>
      <c r="H19" s="76">
        <v>2013</v>
      </c>
      <c r="I19" s="12">
        <v>290790</v>
      </c>
      <c r="J19" s="12">
        <v>292823</v>
      </c>
      <c r="K19" s="12">
        <v>291187</v>
      </c>
      <c r="L19" s="12">
        <v>290459</v>
      </c>
      <c r="M19" s="12">
        <v>283886</v>
      </c>
      <c r="N19" s="12">
        <v>273434</v>
      </c>
      <c r="O19" s="12">
        <v>261102</v>
      </c>
      <c r="P19" s="12">
        <v>257524</v>
      </c>
      <c r="Q19" s="12">
        <v>260733</v>
      </c>
      <c r="R19" s="12">
        <v>268225</v>
      </c>
      <c r="S19" s="12">
        <v>270854</v>
      </c>
      <c r="T19" s="52">
        <v>271063</v>
      </c>
      <c r="U19" s="17"/>
    </row>
    <row r="20" spans="1:21" ht="12.75">
      <c r="A20" s="2">
        <v>147210</v>
      </c>
      <c r="B20" s="1">
        <v>35977</v>
      </c>
      <c r="C20">
        <f t="shared" si="1"/>
        <v>155059.9090909091</v>
      </c>
      <c r="D20">
        <f t="shared" si="2"/>
        <v>156362.46153846153</v>
      </c>
      <c r="E20">
        <f t="shared" si="0"/>
        <v>155711.1853146853</v>
      </c>
      <c r="H20" s="76">
        <v>2014</v>
      </c>
      <c r="I20" s="12">
        <v>281077</v>
      </c>
      <c r="J20" s="12">
        <v>280071</v>
      </c>
      <c r="K20" s="12">
        <v>276463</v>
      </c>
      <c r="L20" s="12">
        <v>270144</v>
      </c>
      <c r="M20" s="12">
        <v>263444</v>
      </c>
      <c r="N20" s="12">
        <v>252310</v>
      </c>
      <c r="O20" s="12">
        <v>240279</v>
      </c>
      <c r="P20" s="12">
        <v>236939</v>
      </c>
      <c r="Q20" s="12">
        <v>238203</v>
      </c>
      <c r="R20" s="12">
        <v>244044</v>
      </c>
      <c r="S20" s="12">
        <v>248632</v>
      </c>
      <c r="T20" s="52">
        <v>251918</v>
      </c>
      <c r="U20" s="17"/>
    </row>
    <row r="21" spans="1:21" ht="12.75">
      <c r="A21" s="2">
        <v>143919</v>
      </c>
      <c r="B21" s="1">
        <v>36008</v>
      </c>
      <c r="C21">
        <f t="shared" si="1"/>
        <v>153728.45454545456</v>
      </c>
      <c r="D21">
        <f t="shared" si="2"/>
        <v>154692.53846153847</v>
      </c>
      <c r="E21">
        <f t="shared" si="0"/>
        <v>154210.4965034965</v>
      </c>
      <c r="H21" s="76">
        <v>2015</v>
      </c>
      <c r="I21" s="12">
        <v>259002</v>
      </c>
      <c r="J21" s="12">
        <v>257549</v>
      </c>
      <c r="K21" s="12">
        <v>252137</v>
      </c>
      <c r="L21" s="12">
        <v>244761</v>
      </c>
      <c r="M21" s="12">
        <v>236981</v>
      </c>
      <c r="N21" s="12">
        <v>229062</v>
      </c>
      <c r="O21" s="12">
        <v>216371</v>
      </c>
      <c r="P21" s="12">
        <v>213732</v>
      </c>
      <c r="Q21" s="12">
        <v>215737</v>
      </c>
      <c r="R21" s="12">
        <v>222092</v>
      </c>
      <c r="S21" s="12">
        <v>225158</v>
      </c>
      <c r="T21" s="52">
        <v>228808</v>
      </c>
      <c r="U21" s="17"/>
    </row>
    <row r="22" spans="1:21" ht="12.75">
      <c r="A22" s="2">
        <v>144945</v>
      </c>
      <c r="B22" s="1">
        <v>36039</v>
      </c>
      <c r="C22">
        <f t="shared" si="1"/>
        <v>152326.36363636365</v>
      </c>
      <c r="D22">
        <f t="shared" si="2"/>
        <v>153330.76923076922</v>
      </c>
      <c r="E22">
        <f t="shared" si="0"/>
        <v>152828.56643356645</v>
      </c>
      <c r="H22" s="76">
        <v>2016</v>
      </c>
      <c r="I22" s="12">
        <v>236447</v>
      </c>
      <c r="J22" s="12">
        <v>235268</v>
      </c>
      <c r="K22" s="12">
        <v>231797</v>
      </c>
      <c r="L22" s="12">
        <v>228153</v>
      </c>
      <c r="M22" s="12">
        <v>220464</v>
      </c>
      <c r="N22" s="12">
        <v>207320</v>
      </c>
      <c r="O22" s="12">
        <v>195457</v>
      </c>
      <c r="P22" s="12">
        <v>193045</v>
      </c>
      <c r="Q22" s="12">
        <v>194336</v>
      </c>
      <c r="R22" s="12">
        <v>198940</v>
      </c>
      <c r="S22" s="12">
        <v>203554</v>
      </c>
      <c r="T22" s="52">
        <v>205914</v>
      </c>
      <c r="U22" s="17"/>
    </row>
    <row r="23" spans="1:21" ht="12.75">
      <c r="A23" s="2">
        <v>149014</v>
      </c>
      <c r="B23" s="1">
        <v>36069</v>
      </c>
      <c r="C23">
        <f t="shared" si="1"/>
        <v>151030.63636363635</v>
      </c>
      <c r="D23">
        <f t="shared" si="2"/>
        <v>151825.76923076922</v>
      </c>
      <c r="E23">
        <f t="shared" si="0"/>
        <v>151428.2027972028</v>
      </c>
      <c r="H23" s="76">
        <v>2017</v>
      </c>
      <c r="I23" s="12">
        <v>212078</v>
      </c>
      <c r="J23" s="12">
        <v>211924</v>
      </c>
      <c r="K23" s="12">
        <v>210056</v>
      </c>
      <c r="L23" s="12">
        <v>204629</v>
      </c>
      <c r="M23" s="12">
        <v>199638</v>
      </c>
      <c r="N23" s="12">
        <v>189665</v>
      </c>
      <c r="O23" s="12">
        <v>181871</v>
      </c>
      <c r="P23" s="12">
        <v>181125</v>
      </c>
      <c r="Q23" s="12">
        <v>184057</v>
      </c>
      <c r="R23" s="12">
        <v>185903</v>
      </c>
      <c r="S23" s="12">
        <v>187175</v>
      </c>
      <c r="T23" s="52">
        <v>185013</v>
      </c>
      <c r="U23" s="17"/>
    </row>
    <row r="24" spans="1:21" ht="12.75">
      <c r="A24" s="2">
        <v>150298</v>
      </c>
      <c r="B24" s="1">
        <v>36100</v>
      </c>
      <c r="C24">
        <f t="shared" si="1"/>
        <v>149800.81818181818</v>
      </c>
      <c r="D24">
        <f t="shared" si="2"/>
        <v>149800.15384615384</v>
      </c>
      <c r="E24">
        <f t="shared" si="0"/>
        <v>149800.486013986</v>
      </c>
      <c r="H24" s="76">
        <v>2018</v>
      </c>
      <c r="I24" s="12">
        <v>189886</v>
      </c>
      <c r="J24" s="12">
        <v>188207</v>
      </c>
      <c r="K24" s="12">
        <v>185103</v>
      </c>
      <c r="L24" s="12">
        <v>182291</v>
      </c>
      <c r="M24" s="12">
        <v>176696</v>
      </c>
      <c r="N24" s="12">
        <v>170065</v>
      </c>
      <c r="O24" s="12">
        <v>163412</v>
      </c>
      <c r="P24" s="12">
        <v>164424</v>
      </c>
      <c r="Q24" s="12">
        <v>166320</v>
      </c>
      <c r="R24" s="12">
        <v>169744</v>
      </c>
      <c r="S24" s="12">
        <v>170369</v>
      </c>
      <c r="T24" s="52">
        <v>169295</v>
      </c>
      <c r="U24" s="17"/>
    </row>
    <row r="25" spans="1:21" ht="12.75">
      <c r="A25" s="2">
        <v>152781</v>
      </c>
      <c r="B25" s="1">
        <v>36130</v>
      </c>
      <c r="C25">
        <f t="shared" si="1"/>
        <v>148248.54545454544</v>
      </c>
      <c r="D25">
        <f aca="true" t="shared" si="3" ref="D25:D36">SUM(A19:A31)/13</f>
        <v>147663.61538461538</v>
      </c>
      <c r="E25">
        <f t="shared" si="0"/>
        <v>147956.0804195804</v>
      </c>
      <c r="H25" s="76">
        <v>2019</v>
      </c>
      <c r="I25" s="12">
        <v>174800</v>
      </c>
      <c r="J25" s="12">
        <v>173709</v>
      </c>
      <c r="K25" s="12">
        <v>170841</v>
      </c>
      <c r="L25" s="12">
        <v>166226</v>
      </c>
      <c r="M25" s="12">
        <v>160805</v>
      </c>
      <c r="N25" s="12">
        <v>155249</v>
      </c>
      <c r="O25" s="12">
        <v>150921</v>
      </c>
      <c r="P25" s="12">
        <v>153820</v>
      </c>
      <c r="Q25" s="12">
        <v>156984</v>
      </c>
      <c r="R25" s="12">
        <v>164307</v>
      </c>
      <c r="S25" s="12">
        <v>165659</v>
      </c>
      <c r="T25" s="52">
        <v>165308</v>
      </c>
      <c r="U25" s="17"/>
    </row>
    <row r="26" spans="1:21" ht="13.5" thickBot="1">
      <c r="A26" s="2">
        <v>154215</v>
      </c>
      <c r="B26" s="1">
        <v>36161</v>
      </c>
      <c r="C26">
        <f aca="true" t="shared" si="4" ref="C26:C35">SUM(A21:A31)/11</f>
        <v>146933.0909090909</v>
      </c>
      <c r="D26">
        <f t="shared" si="3"/>
        <v>145376.07692307694</v>
      </c>
      <c r="E26">
        <f t="shared" si="0"/>
        <v>146154.5839160839</v>
      </c>
      <c r="H26" s="79">
        <v>2020</v>
      </c>
      <c r="I26" s="54">
        <v>167755</v>
      </c>
      <c r="J26" s="54">
        <v>166229</v>
      </c>
      <c r="K26" s="54">
        <v>174481</v>
      </c>
      <c r="L26" s="54">
        <v>191629</v>
      </c>
      <c r="M26" s="54">
        <v>191082</v>
      </c>
      <c r="N26" s="54">
        <v>184654</v>
      </c>
      <c r="O26" s="54">
        <v>175311</v>
      </c>
      <c r="P26" s="54">
        <v>176951</v>
      </c>
      <c r="Q26" s="54">
        <v>176574</v>
      </c>
      <c r="R26" s="54">
        <v>181307</v>
      </c>
      <c r="S26" s="54">
        <v>187472</v>
      </c>
      <c r="T26" s="55">
        <v>189587</v>
      </c>
      <c r="U26" s="17"/>
    </row>
    <row r="27" spans="1:21" ht="12.75">
      <c r="A27" s="2">
        <v>151129</v>
      </c>
      <c r="B27" s="1">
        <v>36192</v>
      </c>
      <c r="C27">
        <f t="shared" si="4"/>
        <v>145341.81818181818</v>
      </c>
      <c r="D27">
        <f t="shared" si="3"/>
        <v>143747.38461538462</v>
      </c>
      <c r="E27">
        <f t="shared" si="0"/>
        <v>144544.6013986014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2.75">
      <c r="A28" s="2">
        <v>151158</v>
      </c>
      <c r="B28" s="1">
        <v>36220</v>
      </c>
      <c r="C28">
        <f t="shared" si="4"/>
        <v>143622.9090909091</v>
      </c>
      <c r="D28">
        <f t="shared" si="3"/>
        <v>142540.6923076923</v>
      </c>
      <c r="E28">
        <f t="shared" si="0"/>
        <v>143081.80069930071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2.75">
      <c r="A29" s="2">
        <v>146987</v>
      </c>
      <c r="B29" s="1">
        <v>36251</v>
      </c>
      <c r="C29">
        <f t="shared" si="4"/>
        <v>141733.63636363635</v>
      </c>
      <c r="D29">
        <f t="shared" si="3"/>
        <v>141611</v>
      </c>
      <c r="E29">
        <f t="shared" si="0"/>
        <v>141672.31818181818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2.75">
      <c r="A30" s="2">
        <v>139078</v>
      </c>
      <c r="B30" s="1">
        <v>36281</v>
      </c>
      <c r="C30">
        <f t="shared" si="4"/>
        <v>140148.27272727274</v>
      </c>
      <c r="D30">
        <f t="shared" si="3"/>
        <v>140740.92307692306</v>
      </c>
      <c r="E30">
        <f t="shared" si="0"/>
        <v>140444.5979020979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2.75">
      <c r="A31" s="2">
        <v>132740</v>
      </c>
      <c r="B31" s="1">
        <v>36312</v>
      </c>
      <c r="C31">
        <f t="shared" si="4"/>
        <v>138777.54545454544</v>
      </c>
      <c r="D31">
        <f t="shared" si="3"/>
        <v>140132</v>
      </c>
      <c r="E31">
        <f t="shared" si="0"/>
        <v>139454.7727272727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2.75">
      <c r="A32" s="2">
        <v>126415</v>
      </c>
      <c r="B32" s="1">
        <v>36342</v>
      </c>
      <c r="C32">
        <f t="shared" si="4"/>
        <v>137701.81818181818</v>
      </c>
      <c r="D32">
        <f t="shared" si="3"/>
        <v>139632.46153846153</v>
      </c>
      <c r="E32">
        <f t="shared" si="0"/>
        <v>138667.13986013987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2.75">
      <c r="A33" s="2">
        <v>126037</v>
      </c>
      <c r="B33" s="1">
        <v>36373</v>
      </c>
      <c r="C33">
        <f t="shared" si="4"/>
        <v>137261.63636363635</v>
      </c>
      <c r="D33">
        <f t="shared" si="3"/>
        <v>139047.3076923077</v>
      </c>
      <c r="E33">
        <f t="shared" si="0"/>
        <v>138154.47202797202</v>
      </c>
      <c r="H33" s="72" t="s">
        <v>74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3.5" thickBot="1">
      <c r="A34" s="2">
        <v>128232</v>
      </c>
      <c r="B34" s="1">
        <v>36404</v>
      </c>
      <c r="C34">
        <f t="shared" si="4"/>
        <v>136848</v>
      </c>
      <c r="D34">
        <f t="shared" si="3"/>
        <v>138441.92307692306</v>
      </c>
      <c r="E34">
        <f t="shared" si="0"/>
        <v>137644.96153846153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2.75">
      <c r="A35" s="2">
        <v>132859</v>
      </c>
      <c r="B35" s="1">
        <v>36434</v>
      </c>
      <c r="C35">
        <f t="shared" si="4"/>
        <v>136509.0909090909</v>
      </c>
      <c r="D35">
        <f t="shared" si="3"/>
        <v>137462.53846153847</v>
      </c>
      <c r="E35">
        <f t="shared" si="0"/>
        <v>136985.8146853147</v>
      </c>
      <c r="H35" s="76">
        <v>1997</v>
      </c>
      <c r="I35" s="74"/>
      <c r="J35" s="74"/>
      <c r="K35" s="74"/>
      <c r="L35" s="74"/>
      <c r="M35" s="74"/>
      <c r="N35" s="74"/>
      <c r="O35" s="74">
        <v>169115.82867132867</v>
      </c>
      <c r="P35" s="74">
        <v>168385.3881118881</v>
      </c>
      <c r="Q35" s="74">
        <v>167481.86713286713</v>
      </c>
      <c r="R35" s="74">
        <v>166661.3076923077</v>
      </c>
      <c r="S35" s="74">
        <v>165865.8916083916</v>
      </c>
      <c r="T35" s="75">
        <v>164947.29370629368</v>
      </c>
      <c r="U35" s="20"/>
    </row>
    <row r="36" spans="1:21" ht="12.75">
      <c r="A36" s="2">
        <v>137703</v>
      </c>
      <c r="B36" s="1">
        <v>36465</v>
      </c>
      <c r="C36">
        <f aca="true" t="shared" si="5" ref="C36:C99">SUM(A31:A41)/11</f>
        <v>136449.81818181818</v>
      </c>
      <c r="D36">
        <f t="shared" si="3"/>
        <v>136415.38461538462</v>
      </c>
      <c r="E36">
        <f t="shared" si="0"/>
        <v>136432.6013986014</v>
      </c>
      <c r="H36" s="76">
        <v>1998</v>
      </c>
      <c r="I36" s="77">
        <v>163997.12587412586</v>
      </c>
      <c r="J36" s="77">
        <v>162988.9895104895</v>
      </c>
      <c r="K36" s="77">
        <v>161794.95104895107</v>
      </c>
      <c r="L36" s="77">
        <v>160346.9160839161</v>
      </c>
      <c r="M36" s="77">
        <v>158806.8916083916</v>
      </c>
      <c r="N36" s="77">
        <v>157259.48251748254</v>
      </c>
      <c r="O36" s="77">
        <v>155711.1853146853</v>
      </c>
      <c r="P36" s="77">
        <v>154210.4965034965</v>
      </c>
      <c r="Q36" s="77">
        <v>152828.56643356645</v>
      </c>
      <c r="R36" s="77">
        <v>151428.2027972028</v>
      </c>
      <c r="S36" s="77">
        <v>149800.486013986</v>
      </c>
      <c r="T36" s="78">
        <v>147956.0804195804</v>
      </c>
      <c r="U36" s="20"/>
    </row>
    <row r="37" spans="1:21" ht="12.75">
      <c r="A37" s="2">
        <v>142382</v>
      </c>
      <c r="B37" s="1">
        <v>36495</v>
      </c>
      <c r="C37">
        <f t="shared" si="5"/>
        <v>136507.45454545456</v>
      </c>
      <c r="D37">
        <f aca="true" t="shared" si="6" ref="D37:D100">SUM(A31:A43)/13</f>
        <v>135648.3076923077</v>
      </c>
      <c r="E37">
        <f t="shared" si="0"/>
        <v>136077.8811188811</v>
      </c>
      <c r="H37" s="76">
        <v>1999</v>
      </c>
      <c r="I37" s="77">
        <v>146154.5839160839</v>
      </c>
      <c r="J37" s="77">
        <v>144544.6013986014</v>
      </c>
      <c r="K37" s="77">
        <v>143081.80069930071</v>
      </c>
      <c r="L37" s="77">
        <v>141672.31818181818</v>
      </c>
      <c r="M37" s="77">
        <v>140444.5979020979</v>
      </c>
      <c r="N37" s="77">
        <v>139454.7727272727</v>
      </c>
      <c r="O37" s="77">
        <v>138667.13986013987</v>
      </c>
      <c r="P37" s="77">
        <v>138154.47202797202</v>
      </c>
      <c r="Q37" s="77">
        <v>137644.96153846153</v>
      </c>
      <c r="R37" s="77">
        <v>136985.8146853147</v>
      </c>
      <c r="S37" s="77">
        <v>136432.6013986014</v>
      </c>
      <c r="T37" s="78">
        <v>136077.8811188811</v>
      </c>
      <c r="U37" s="20"/>
    </row>
    <row r="38" spans="1:21" ht="12.75">
      <c r="A38" s="2">
        <v>146287</v>
      </c>
      <c r="B38" s="1">
        <v>36526</v>
      </c>
      <c r="C38">
        <f t="shared" si="5"/>
        <v>136752.0909090909</v>
      </c>
      <c r="D38">
        <f t="shared" si="6"/>
        <v>135041.3076923077</v>
      </c>
      <c r="E38">
        <f t="shared" si="0"/>
        <v>135896.69930069929</v>
      </c>
      <c r="H38" s="76">
        <v>2000</v>
      </c>
      <c r="I38" s="77">
        <v>135896.69930069929</v>
      </c>
      <c r="J38" s="77">
        <v>135764.62237762238</v>
      </c>
      <c r="K38" s="77">
        <v>135592.91258741257</v>
      </c>
      <c r="L38" s="77">
        <v>135452.7797202797</v>
      </c>
      <c r="M38" s="77">
        <v>135371.5804195804</v>
      </c>
      <c r="N38" s="77">
        <v>135292.93006993007</v>
      </c>
      <c r="O38" s="77">
        <v>135203.65384615384</v>
      </c>
      <c r="P38" s="77">
        <v>134993.8986013986</v>
      </c>
      <c r="Q38" s="77">
        <v>134701.05244755244</v>
      </c>
      <c r="R38" s="77">
        <v>134454.38461538462</v>
      </c>
      <c r="S38" s="77">
        <v>134243.50699300697</v>
      </c>
      <c r="T38" s="78">
        <v>134019.24475524476</v>
      </c>
      <c r="U38" s="20"/>
    </row>
    <row r="39" spans="1:21" ht="12.75">
      <c r="A39" s="2">
        <v>146608</v>
      </c>
      <c r="B39" s="1">
        <v>36557</v>
      </c>
      <c r="C39">
        <f t="shared" si="5"/>
        <v>136644.0909090909</v>
      </c>
      <c r="D39">
        <f t="shared" si="6"/>
        <v>134885.15384615384</v>
      </c>
      <c r="E39">
        <f t="shared" si="0"/>
        <v>135764.62237762238</v>
      </c>
      <c r="H39" s="76">
        <v>2001</v>
      </c>
      <c r="I39" s="77">
        <v>133736.46853146853</v>
      </c>
      <c r="J39" s="77">
        <v>133351.06293706293</v>
      </c>
      <c r="K39" s="77">
        <v>133017.9895104895</v>
      </c>
      <c r="L39" s="77">
        <v>132719.28321678322</v>
      </c>
      <c r="M39" s="77">
        <v>132447.13636363635</v>
      </c>
      <c r="N39" s="77">
        <v>132142.45454545453</v>
      </c>
      <c r="O39" s="77">
        <v>131941.2202797203</v>
      </c>
      <c r="P39" s="77">
        <v>132076.5909090909</v>
      </c>
      <c r="Q39" s="77">
        <v>132480.9020979021</v>
      </c>
      <c r="R39" s="77">
        <v>132968.0804195804</v>
      </c>
      <c r="S39" s="77">
        <v>133511.02097902098</v>
      </c>
      <c r="T39" s="78">
        <v>134253.49300699303</v>
      </c>
      <c r="U39" s="20"/>
    </row>
    <row r="40" spans="1:21" ht="12.75">
      <c r="A40" s="2">
        <v>143259</v>
      </c>
      <c r="B40" s="1">
        <v>36586</v>
      </c>
      <c r="C40">
        <f t="shared" si="5"/>
        <v>136294.36363636365</v>
      </c>
      <c r="D40">
        <f t="shared" si="6"/>
        <v>134891.46153846153</v>
      </c>
      <c r="E40">
        <f t="shared" si="0"/>
        <v>135592.91258741257</v>
      </c>
      <c r="H40" s="76">
        <v>2002</v>
      </c>
      <c r="I40" s="77">
        <v>135161.65034965036</v>
      </c>
      <c r="J40" s="77">
        <v>136052.486013986</v>
      </c>
      <c r="K40" s="77">
        <v>136935.8041958042</v>
      </c>
      <c r="L40" s="77">
        <v>137857.46153846153</v>
      </c>
      <c r="M40" s="77">
        <v>138857.0944055944</v>
      </c>
      <c r="N40" s="77">
        <v>139895.87062937062</v>
      </c>
      <c r="O40" s="77">
        <v>140830.62237762238</v>
      </c>
      <c r="P40" s="77">
        <v>141594.0944055944</v>
      </c>
      <c r="Q40" s="77">
        <v>142238.71678321678</v>
      </c>
      <c r="R40" s="77">
        <v>142840.03146853147</v>
      </c>
      <c r="S40" s="77">
        <v>143316.63636363635</v>
      </c>
      <c r="T40" s="78">
        <v>143744.67482517485</v>
      </c>
      <c r="U40" s="1"/>
    </row>
    <row r="41" spans="1:21" ht="12.75">
      <c r="A41" s="2">
        <v>138426</v>
      </c>
      <c r="B41" s="1">
        <v>36617</v>
      </c>
      <c r="C41">
        <f t="shared" si="5"/>
        <v>135681.63636363635</v>
      </c>
      <c r="D41">
        <f t="shared" si="6"/>
        <v>135223.92307692306</v>
      </c>
      <c r="E41">
        <f t="shared" si="0"/>
        <v>135452.7797202797</v>
      </c>
      <c r="H41" s="76">
        <v>2003</v>
      </c>
      <c r="I41" s="77">
        <v>144203.24125874124</v>
      </c>
      <c r="J41" s="77">
        <v>144568.15384615384</v>
      </c>
      <c r="K41" s="77">
        <v>144858.13636363635</v>
      </c>
      <c r="L41" s="77">
        <v>145097.16083916085</v>
      </c>
      <c r="M41" s="77">
        <v>145311.25524475524</v>
      </c>
      <c r="N41" s="77">
        <v>145656.83916083915</v>
      </c>
      <c r="O41" s="77">
        <v>146147.27622377622</v>
      </c>
      <c r="P41" s="77">
        <v>146597.36013986013</v>
      </c>
      <c r="Q41" s="77">
        <v>146967.42307692306</v>
      </c>
      <c r="R41" s="77">
        <v>147449.56293706293</v>
      </c>
      <c r="S41" s="77">
        <v>147948.0244755245</v>
      </c>
      <c r="T41" s="78">
        <v>148233.14685314684</v>
      </c>
      <c r="U41" s="1"/>
    </row>
    <row r="42" spans="1:21" ht="12.75">
      <c r="A42" s="2">
        <v>133374</v>
      </c>
      <c r="B42" s="1">
        <v>36647</v>
      </c>
      <c r="C42">
        <f t="shared" si="5"/>
        <v>135213.54545454544</v>
      </c>
      <c r="D42">
        <f t="shared" si="6"/>
        <v>135529.61538461538</v>
      </c>
      <c r="E42">
        <f t="shared" si="0"/>
        <v>135371.5804195804</v>
      </c>
      <c r="H42" s="76">
        <v>2004</v>
      </c>
      <c r="I42" s="77">
        <v>148302.1013986014</v>
      </c>
      <c r="J42" s="77">
        <v>148216.9755244755</v>
      </c>
      <c r="K42" s="77">
        <v>148065.42307692306</v>
      </c>
      <c r="L42" s="77">
        <v>147817.48251748254</v>
      </c>
      <c r="M42" s="77">
        <v>147665.4195804196</v>
      </c>
      <c r="N42" s="77">
        <v>147489.1048951049</v>
      </c>
      <c r="O42" s="77">
        <v>147197.2202797203</v>
      </c>
      <c r="P42" s="77">
        <v>146951.76573426573</v>
      </c>
      <c r="Q42" s="77">
        <v>146731.95454545453</v>
      </c>
      <c r="R42" s="77">
        <v>146561.34615384616</v>
      </c>
      <c r="S42" s="77">
        <v>147477.5</v>
      </c>
      <c r="T42" s="78">
        <v>149375.8041958042</v>
      </c>
      <c r="U42" s="1"/>
    </row>
    <row r="43" spans="1:21" ht="12.75">
      <c r="A43" s="2">
        <v>129106</v>
      </c>
      <c r="B43" s="1">
        <v>36678</v>
      </c>
      <c r="C43">
        <f t="shared" si="5"/>
        <v>134709.0909090909</v>
      </c>
      <c r="D43">
        <f t="shared" si="6"/>
        <v>135876.76923076922</v>
      </c>
      <c r="E43">
        <f t="shared" si="0"/>
        <v>135292.93006993007</v>
      </c>
      <c r="H43" s="76">
        <v>2005</v>
      </c>
      <c r="I43" s="77">
        <v>151201.16083916085</v>
      </c>
      <c r="J43" s="77">
        <v>153183.1958041958</v>
      </c>
      <c r="K43" s="77">
        <v>155078.64335664336</v>
      </c>
      <c r="L43" s="77">
        <v>156864.9020979021</v>
      </c>
      <c r="M43" s="77">
        <v>158710.20979020977</v>
      </c>
      <c r="N43" s="77">
        <v>160666.05944055945</v>
      </c>
      <c r="O43" s="77">
        <v>162652.75524475524</v>
      </c>
      <c r="P43" s="77">
        <v>164622.67132867133</v>
      </c>
      <c r="Q43" s="77">
        <v>166501.9895104895</v>
      </c>
      <c r="R43" s="77">
        <v>168258.61538461538</v>
      </c>
      <c r="S43" s="77">
        <v>168653.0909090909</v>
      </c>
      <c r="T43" s="78">
        <v>167988.74825174824</v>
      </c>
      <c r="U43" s="1"/>
    </row>
    <row r="44" spans="1:21" ht="12.75">
      <c r="A44" s="2">
        <v>124849</v>
      </c>
      <c r="B44" s="1">
        <v>36708</v>
      </c>
      <c r="C44">
        <f t="shared" si="5"/>
        <v>134339</v>
      </c>
      <c r="D44">
        <f t="shared" si="6"/>
        <v>136068.3076923077</v>
      </c>
      <c r="E44">
        <f t="shared" si="0"/>
        <v>135203.65384615384</v>
      </c>
      <c r="H44" s="76">
        <v>2006</v>
      </c>
      <c r="I44" s="77">
        <v>167275.6118881119</v>
      </c>
      <c r="J44" s="77">
        <v>166431.7797202797</v>
      </c>
      <c r="K44" s="77">
        <v>165541.7972027972</v>
      </c>
      <c r="L44" s="77">
        <v>164533.24125874124</v>
      </c>
      <c r="M44" s="77">
        <v>163349.14685314684</v>
      </c>
      <c r="N44" s="77">
        <v>161972.53846153847</v>
      </c>
      <c r="O44" s="77">
        <v>160449.53846153847</v>
      </c>
      <c r="P44" s="77">
        <v>158988.9195804196</v>
      </c>
      <c r="Q44" s="77">
        <v>157586.51748251746</v>
      </c>
      <c r="R44" s="77">
        <v>156318.04545454547</v>
      </c>
      <c r="S44" s="77">
        <v>155117.97902097902</v>
      </c>
      <c r="T44" s="78">
        <v>154096.87412587414</v>
      </c>
      <c r="U44" s="1"/>
    </row>
    <row r="45" spans="1:21" ht="12.75">
      <c r="A45" s="2">
        <v>124385</v>
      </c>
      <c r="B45" s="1">
        <v>36739</v>
      </c>
      <c r="C45">
        <f t="shared" si="5"/>
        <v>134181.18181818182</v>
      </c>
      <c r="D45">
        <f t="shared" si="6"/>
        <v>135806.61538461538</v>
      </c>
      <c r="E45">
        <f t="shared" si="0"/>
        <v>134993.8986013986</v>
      </c>
      <c r="H45" s="76">
        <v>2007</v>
      </c>
      <c r="I45" s="77">
        <v>153344.83216783218</v>
      </c>
      <c r="J45" s="77">
        <v>152755.56993006993</v>
      </c>
      <c r="K45" s="77">
        <v>152249.75524475524</v>
      </c>
      <c r="L45" s="77">
        <v>151751.3111888112</v>
      </c>
      <c r="M45" s="77">
        <v>151237.2797202797</v>
      </c>
      <c r="N45" s="77">
        <v>150733.84615384616</v>
      </c>
      <c r="O45" s="77">
        <v>150361.96853146853</v>
      </c>
      <c r="P45" s="77">
        <v>150306.1958041958</v>
      </c>
      <c r="Q45" s="77">
        <v>150366.62237762238</v>
      </c>
      <c r="R45" s="77">
        <v>150575.03496503498</v>
      </c>
      <c r="S45" s="77">
        <v>151149.5804195804</v>
      </c>
      <c r="T45" s="78">
        <v>151941.84615384616</v>
      </c>
      <c r="U45" s="1"/>
    </row>
    <row r="46" spans="1:21" ht="12.75">
      <c r="A46" s="2">
        <v>126119</v>
      </c>
      <c r="B46" s="1">
        <v>36770</v>
      </c>
      <c r="C46">
        <f t="shared" si="5"/>
        <v>134147.18181818182</v>
      </c>
      <c r="D46">
        <f t="shared" si="6"/>
        <v>135254.92307692306</v>
      </c>
      <c r="E46">
        <f t="shared" si="0"/>
        <v>134701.05244755244</v>
      </c>
      <c r="H46" s="76">
        <v>2008</v>
      </c>
      <c r="I46" s="77">
        <v>152756.57342657342</v>
      </c>
      <c r="J46" s="77">
        <v>153644.95104895107</v>
      </c>
      <c r="K46" s="77">
        <v>154802.5944055944</v>
      </c>
      <c r="L46" s="77">
        <v>156334.45454545453</v>
      </c>
      <c r="M46" s="77">
        <v>158372.82517482515</v>
      </c>
      <c r="N46" s="77">
        <v>160977.08741258743</v>
      </c>
      <c r="O46" s="77">
        <v>164065.57342657342</v>
      </c>
      <c r="P46" s="77">
        <v>167606.94405594404</v>
      </c>
      <c r="Q46" s="77">
        <v>171625.42657342658</v>
      </c>
      <c r="R46" s="77">
        <v>175918.63286713287</v>
      </c>
      <c r="S46" s="77">
        <v>180205.12937062938</v>
      </c>
      <c r="T46" s="78">
        <v>184368.06993006993</v>
      </c>
      <c r="U46" s="1"/>
    </row>
    <row r="47" spans="1:21" ht="12.75">
      <c r="A47" s="2">
        <v>132554</v>
      </c>
      <c r="B47" s="1">
        <v>36800</v>
      </c>
      <c r="C47">
        <f t="shared" si="5"/>
        <v>134239</v>
      </c>
      <c r="D47">
        <f t="shared" si="6"/>
        <v>134669.76923076922</v>
      </c>
      <c r="E47">
        <f t="shared" si="0"/>
        <v>134454.38461538462</v>
      </c>
      <c r="H47" s="76">
        <v>2009</v>
      </c>
      <c r="I47" s="77">
        <v>188226.9755244755</v>
      </c>
      <c r="J47" s="77">
        <v>191830.6083916084</v>
      </c>
      <c r="K47" s="77">
        <v>195423.6118881119</v>
      </c>
      <c r="L47" s="77">
        <v>198883.4895104895</v>
      </c>
      <c r="M47" s="77">
        <v>202022.62937062938</v>
      </c>
      <c r="N47" s="77">
        <v>204862.6083916084</v>
      </c>
      <c r="O47" s="77">
        <v>207445.73426573427</v>
      </c>
      <c r="P47" s="77">
        <v>209848.3881118881</v>
      </c>
      <c r="Q47" s="77">
        <v>212028.8076923077</v>
      </c>
      <c r="R47" s="77">
        <v>214063.7132867133</v>
      </c>
      <c r="S47" s="77">
        <v>215949.96853146853</v>
      </c>
      <c r="T47" s="78">
        <v>217708.1783216783</v>
      </c>
      <c r="U47" s="1"/>
    </row>
    <row r="48" spans="1:21" ht="12.75">
      <c r="A48" s="2">
        <v>136833</v>
      </c>
      <c r="B48" s="1">
        <v>36831</v>
      </c>
      <c r="C48">
        <f t="shared" si="5"/>
        <v>134446.0909090909</v>
      </c>
      <c r="D48">
        <f t="shared" si="6"/>
        <v>134040.92307692306</v>
      </c>
      <c r="E48">
        <f t="shared" si="0"/>
        <v>134243.50699300697</v>
      </c>
      <c r="H48" s="76">
        <v>2010</v>
      </c>
      <c r="I48" s="77">
        <v>219301.17482517485</v>
      </c>
      <c r="J48" s="77">
        <v>220680.63986013987</v>
      </c>
      <c r="K48" s="77">
        <v>221985.76223776222</v>
      </c>
      <c r="L48" s="77">
        <v>223212.87762237762</v>
      </c>
      <c r="M48" s="77">
        <v>224410.9055944056</v>
      </c>
      <c r="N48" s="77">
        <v>225602.51748251746</v>
      </c>
      <c r="O48" s="77">
        <v>226745.23426573427</v>
      </c>
      <c r="P48" s="77">
        <v>227915.65734265733</v>
      </c>
      <c r="Q48" s="77">
        <v>229033.1923076923</v>
      </c>
      <c r="R48" s="77">
        <v>227915.65734265733</v>
      </c>
      <c r="S48" s="77">
        <v>231014.75174825176</v>
      </c>
      <c r="T48" s="78">
        <v>232126.66433566433</v>
      </c>
      <c r="U48" s="1"/>
    </row>
    <row r="49" spans="1:21" ht="12.75">
      <c r="A49" s="2">
        <v>142216</v>
      </c>
      <c r="B49" s="1">
        <v>36861</v>
      </c>
      <c r="C49">
        <f t="shared" si="5"/>
        <v>134550.18181818182</v>
      </c>
      <c r="D49">
        <f t="shared" si="6"/>
        <v>133488.3076923077</v>
      </c>
      <c r="E49">
        <f t="shared" si="0"/>
        <v>134019.24475524476</v>
      </c>
      <c r="H49" s="76">
        <v>2011</v>
      </c>
      <c r="I49" s="77">
        <v>233329.14335664336</v>
      </c>
      <c r="J49" s="77">
        <v>234419.37762237762</v>
      </c>
      <c r="K49" s="77">
        <v>235627.6888111888</v>
      </c>
      <c r="L49" s="77">
        <v>237039.6783216783</v>
      </c>
      <c r="M49" s="77">
        <v>238648.8216783217</v>
      </c>
      <c r="N49" s="77">
        <v>240400.50699300697</v>
      </c>
      <c r="O49" s="77">
        <v>242270.85664335664</v>
      </c>
      <c r="P49" s="77">
        <v>244425.92307692306</v>
      </c>
      <c r="Q49" s="77">
        <v>246678.55594405596</v>
      </c>
      <c r="R49" s="77">
        <v>249231.37762237762</v>
      </c>
      <c r="S49" s="77">
        <v>252170.5244755245</v>
      </c>
      <c r="T49" s="78">
        <v>255250.04195804195</v>
      </c>
      <c r="U49" s="1"/>
    </row>
    <row r="50" spans="1:21" ht="12.75">
      <c r="A50" s="2">
        <v>144872</v>
      </c>
      <c r="B50" s="1">
        <v>36892</v>
      </c>
      <c r="C50">
        <f t="shared" si="5"/>
        <v>134672.0909090909</v>
      </c>
      <c r="D50">
        <f t="shared" si="6"/>
        <v>132800.84615384616</v>
      </c>
      <c r="E50">
        <f t="shared" si="0"/>
        <v>133736.46853146853</v>
      </c>
      <c r="H50" s="76">
        <v>2012</v>
      </c>
      <c r="I50" s="77">
        <v>258374.83216783218</v>
      </c>
      <c r="J50" s="77">
        <v>261311.7027972028</v>
      </c>
      <c r="K50" s="77">
        <v>263756.59090909094</v>
      </c>
      <c r="L50" s="77">
        <v>265881.8951048951</v>
      </c>
      <c r="M50" s="77">
        <v>267859.1048951049</v>
      </c>
      <c r="N50" s="77">
        <v>269666.8216783217</v>
      </c>
      <c r="O50" s="77">
        <v>271260.020979021</v>
      </c>
      <c r="P50" s="77">
        <v>272820.94405594404</v>
      </c>
      <c r="Q50" s="77">
        <v>274184.56643356645</v>
      </c>
      <c r="R50" s="77">
        <v>275325.6958041958</v>
      </c>
      <c r="S50" s="77">
        <v>276195.36363636365</v>
      </c>
      <c r="T50" s="78">
        <v>276740.6958041958</v>
      </c>
      <c r="U50" s="1"/>
    </row>
    <row r="51" spans="1:21" ht="12.75">
      <c r="A51" s="2">
        <v>142885</v>
      </c>
      <c r="B51" s="1">
        <v>36923</v>
      </c>
      <c r="C51">
        <f t="shared" si="5"/>
        <v>134288.81818181818</v>
      </c>
      <c r="D51">
        <f t="shared" si="6"/>
        <v>132413.3076923077</v>
      </c>
      <c r="E51">
        <f t="shared" si="0"/>
        <v>133351.06293706293</v>
      </c>
      <c r="H51" s="76">
        <v>2013</v>
      </c>
      <c r="I51" s="77">
        <v>277030.75524475524</v>
      </c>
      <c r="J51" s="77">
        <v>277102.2272727273</v>
      </c>
      <c r="K51" s="77">
        <v>277151.4895104895</v>
      </c>
      <c r="L51" s="77">
        <v>277170.1783216783</v>
      </c>
      <c r="M51" s="77">
        <v>276909.4055944056</v>
      </c>
      <c r="N51" s="77">
        <v>276338.31468531466</v>
      </c>
      <c r="O51" s="77">
        <v>275529.7097902098</v>
      </c>
      <c r="P51" s="77">
        <v>274583.53146853147</v>
      </c>
      <c r="Q51" s="77">
        <v>273449.027972028</v>
      </c>
      <c r="R51" s="77">
        <v>272003.5</v>
      </c>
      <c r="S51" s="77">
        <v>270339.82517482515</v>
      </c>
      <c r="T51" s="78">
        <v>268671.2727272727</v>
      </c>
      <c r="U51" s="1"/>
    </row>
    <row r="52" spans="1:21" ht="12.75">
      <c r="A52" s="2">
        <v>139436</v>
      </c>
      <c r="B52" s="1">
        <v>36951</v>
      </c>
      <c r="C52">
        <f t="shared" si="5"/>
        <v>133715.36363636365</v>
      </c>
      <c r="D52">
        <f t="shared" si="6"/>
        <v>132320.61538461538</v>
      </c>
      <c r="E52">
        <f t="shared" si="0"/>
        <v>133017.9895104895</v>
      </c>
      <c r="H52" s="76">
        <v>2014</v>
      </c>
      <c r="I52" s="77">
        <v>266996.44405594404</v>
      </c>
      <c r="J52" s="77">
        <v>265283.23426573427</v>
      </c>
      <c r="K52" s="77">
        <v>263458.5734265734</v>
      </c>
      <c r="L52" s="77">
        <v>261452.05244755244</v>
      </c>
      <c r="M52" s="77">
        <v>259479.83916083915</v>
      </c>
      <c r="N52" s="77">
        <v>257731.94055944055</v>
      </c>
      <c r="O52" s="77">
        <v>255942.64685314684</v>
      </c>
      <c r="P52" s="77">
        <v>254080.04195804195</v>
      </c>
      <c r="Q52" s="77">
        <v>252145.93006993007</v>
      </c>
      <c r="R52" s="77">
        <v>250108.12237762238</v>
      </c>
      <c r="S52" s="77">
        <v>247983.3951048951</v>
      </c>
      <c r="T52" s="78">
        <v>245964.23776223778</v>
      </c>
      <c r="U52" s="1"/>
    </row>
    <row r="53" spans="1:21" ht="12.75">
      <c r="A53" s="2">
        <v>135652</v>
      </c>
      <c r="B53" s="1">
        <v>36982</v>
      </c>
      <c r="C53">
        <f t="shared" si="5"/>
        <v>132863.18181818182</v>
      </c>
      <c r="D53">
        <f t="shared" si="6"/>
        <v>132575.38461538462</v>
      </c>
      <c r="E53">
        <f t="shared" si="0"/>
        <v>132719.28321678322</v>
      </c>
      <c r="H53" s="76">
        <v>2015</v>
      </c>
      <c r="I53" s="77">
        <v>244072.1048951049</v>
      </c>
      <c r="J53" s="77">
        <v>242116.15734265733</v>
      </c>
      <c r="K53" s="77">
        <v>240188.37762237762</v>
      </c>
      <c r="L53" s="77">
        <v>238282.04195804195</v>
      </c>
      <c r="M53" s="77">
        <v>236349.29370629368</v>
      </c>
      <c r="N53" s="77">
        <v>234370.46853146853</v>
      </c>
      <c r="O53" s="77">
        <v>232402.9755244755</v>
      </c>
      <c r="P53" s="77">
        <v>230530.94755244756</v>
      </c>
      <c r="Q53" s="77">
        <v>228773.7132867133</v>
      </c>
      <c r="R53" s="77">
        <v>227261.97902097902</v>
      </c>
      <c r="S53" s="77">
        <v>225926.20629370632</v>
      </c>
      <c r="T53" s="78">
        <v>224394.5804195804</v>
      </c>
      <c r="U53" s="1"/>
    </row>
    <row r="54" spans="1:21" ht="12.75">
      <c r="A54" s="2">
        <v>130251</v>
      </c>
      <c r="B54" s="1">
        <v>37012</v>
      </c>
      <c r="C54">
        <f t="shared" si="5"/>
        <v>132190.27272727274</v>
      </c>
      <c r="D54">
        <f t="shared" si="6"/>
        <v>132704</v>
      </c>
      <c r="E54">
        <f t="shared" si="0"/>
        <v>132447.13636363635</v>
      </c>
      <c r="H54" s="76">
        <v>2016</v>
      </c>
      <c r="I54" s="77">
        <v>222690.67132867133</v>
      </c>
      <c r="J54" s="77">
        <v>220962.83566433567</v>
      </c>
      <c r="K54" s="77">
        <v>219185.3811188811</v>
      </c>
      <c r="L54" s="77">
        <v>217277.70629370632</v>
      </c>
      <c r="M54" s="77">
        <v>215372.97902097902</v>
      </c>
      <c r="N54" s="77">
        <v>213484.9160839161</v>
      </c>
      <c r="O54" s="77">
        <v>211453.5909090909</v>
      </c>
      <c r="P54" s="77">
        <v>209456.3076923077</v>
      </c>
      <c r="Q54" s="77">
        <v>207583.2972027972</v>
      </c>
      <c r="R54" s="77">
        <v>205715.78321678322</v>
      </c>
      <c r="S54" s="77">
        <v>203899.2797202797</v>
      </c>
      <c r="T54" s="78">
        <v>202365.52097902098</v>
      </c>
      <c r="U54" s="1"/>
    </row>
    <row r="55" spans="1:21" ht="12.75">
      <c r="A55" s="2">
        <v>126190</v>
      </c>
      <c r="B55" s="1">
        <v>37043</v>
      </c>
      <c r="C55">
        <f t="shared" si="5"/>
        <v>131463.9090909091</v>
      </c>
      <c r="D55">
        <f t="shared" si="6"/>
        <v>132821</v>
      </c>
      <c r="E55">
        <f t="shared" si="0"/>
        <v>132142.45454545453</v>
      </c>
      <c r="H55" s="76">
        <v>2017</v>
      </c>
      <c r="I55" s="77">
        <v>201123.44055944055</v>
      </c>
      <c r="J55" s="77">
        <v>200064.30069930071</v>
      </c>
      <c r="K55" s="77">
        <v>199118.1083916084</v>
      </c>
      <c r="L55" s="77">
        <v>198117.26223776222</v>
      </c>
      <c r="M55" s="77">
        <v>196862.44405594404</v>
      </c>
      <c r="N55" s="77">
        <v>195297.55594405596</v>
      </c>
      <c r="O55" s="77">
        <v>193450.86713286713</v>
      </c>
      <c r="P55" s="77">
        <v>191531.0244755245</v>
      </c>
      <c r="Q55" s="77">
        <v>189506.3111888112</v>
      </c>
      <c r="R55" s="77">
        <v>187550.8811188811</v>
      </c>
      <c r="S55" s="77">
        <v>185688.03496503498</v>
      </c>
      <c r="T55" s="78">
        <v>183961.1118881119</v>
      </c>
      <c r="U55" s="1"/>
    </row>
    <row r="56" spans="1:21" ht="12.75">
      <c r="A56" s="2">
        <v>120169</v>
      </c>
      <c r="B56" s="1">
        <v>37073</v>
      </c>
      <c r="C56">
        <f t="shared" si="5"/>
        <v>130871.36363636363</v>
      </c>
      <c r="D56">
        <f t="shared" si="6"/>
        <v>133011.07692307694</v>
      </c>
      <c r="E56">
        <f t="shared" si="0"/>
        <v>131941.2202797203</v>
      </c>
      <c r="H56" s="76">
        <v>2018</v>
      </c>
      <c r="I56" s="77">
        <v>182414.74475524476</v>
      </c>
      <c r="J56" s="77">
        <v>180938.56993006993</v>
      </c>
      <c r="K56" s="77">
        <v>179476.73776223778</v>
      </c>
      <c r="L56" s="77">
        <v>178036.1013986014</v>
      </c>
      <c r="M56" s="77">
        <v>176646.3216783217</v>
      </c>
      <c r="N56" s="77">
        <v>175292.99300699303</v>
      </c>
      <c r="O56" s="77">
        <v>173964.23076923075</v>
      </c>
      <c r="P56" s="77">
        <v>172732.62937062938</v>
      </c>
      <c r="Q56" s="77">
        <v>171546.7972027972</v>
      </c>
      <c r="R56" s="77">
        <v>170300.3041958042</v>
      </c>
      <c r="S56" s="77">
        <v>168998.0104895105</v>
      </c>
      <c r="T56" s="78">
        <v>167752.21678321678</v>
      </c>
      <c r="U56" s="1"/>
    </row>
    <row r="57" spans="1:21" ht="12.75">
      <c r="A57" s="2">
        <v>119811</v>
      </c>
      <c r="B57" s="1">
        <v>37104</v>
      </c>
      <c r="C57">
        <f t="shared" si="5"/>
        <v>131035.18181818182</v>
      </c>
      <c r="D57">
        <f t="shared" si="6"/>
        <v>133118</v>
      </c>
      <c r="E57">
        <f t="shared" si="0"/>
        <v>132076.5909090909</v>
      </c>
      <c r="H57" s="76">
        <v>2019</v>
      </c>
      <c r="I57" s="93">
        <v>166644.86363636365</v>
      </c>
      <c r="J57" s="93">
        <v>165662.16783216782</v>
      </c>
      <c r="K57" s="93">
        <v>164807.83216783218</v>
      </c>
      <c r="L57" s="93">
        <v>164150.4090909091</v>
      </c>
      <c r="M57" s="93">
        <v>163717.74825174824</v>
      </c>
      <c r="N57" s="93">
        <v>163357.8216783217</v>
      </c>
      <c r="O57" s="93">
        <v>162867.13636363635</v>
      </c>
      <c r="P57" s="77">
        <v>162266.84615384616</v>
      </c>
      <c r="Q57" s="77">
        <v>162086.9020979021</v>
      </c>
      <c r="R57" s="77">
        <v>163261.66783216782</v>
      </c>
      <c r="S57" s="77">
        <v>165618.75874125876</v>
      </c>
      <c r="T57" s="78">
        <v>168164.80069930071</v>
      </c>
      <c r="U57" s="1"/>
    </row>
    <row r="58" spans="1:21" ht="13.5" thickBot="1">
      <c r="A58" s="2">
        <v>123180</v>
      </c>
      <c r="B58" s="1">
        <v>37135</v>
      </c>
      <c r="C58">
        <f t="shared" si="5"/>
        <v>131655.72727272726</v>
      </c>
      <c r="D58">
        <f t="shared" si="6"/>
        <v>133306.07692307694</v>
      </c>
      <c r="E58">
        <f t="shared" si="0"/>
        <v>132480.9020979021</v>
      </c>
      <c r="H58" s="79">
        <v>2020</v>
      </c>
      <c r="I58" s="82">
        <v>170469.73426573427</v>
      </c>
      <c r="J58" s="82">
        <v>172447.75174825176</v>
      </c>
      <c r="K58" s="82">
        <v>174230.4965034965</v>
      </c>
      <c r="L58" s="82">
        <v>175723.58741258743</v>
      </c>
      <c r="M58" s="82">
        <v>177325.8216783217</v>
      </c>
      <c r="N58" s="82">
        <v>179253.5839160839</v>
      </c>
      <c r="O58" s="82">
        <v>90694.40909090909</v>
      </c>
      <c r="P58" s="82"/>
      <c r="Q58" s="82"/>
      <c r="R58" s="82"/>
      <c r="S58" s="82"/>
      <c r="T58" s="83"/>
      <c r="U58" s="1"/>
    </row>
    <row r="59" spans="1:21" ht="12.75">
      <c r="A59" s="2">
        <v>129431</v>
      </c>
      <c r="B59" s="1">
        <v>37165</v>
      </c>
      <c r="C59">
        <f t="shared" si="5"/>
        <v>132535.54545454544</v>
      </c>
      <c r="D59">
        <f t="shared" si="6"/>
        <v>133400.61538461538</v>
      </c>
      <c r="E59">
        <f t="shared" si="0"/>
        <v>132968.0804195804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2.75">
      <c r="A60" s="2">
        <v>134226</v>
      </c>
      <c r="B60" s="1">
        <v>37196</v>
      </c>
      <c r="C60">
        <f t="shared" si="5"/>
        <v>133482.27272727274</v>
      </c>
      <c r="D60">
        <f t="shared" si="6"/>
        <v>133539.76923076922</v>
      </c>
      <c r="E60">
        <f t="shared" si="0"/>
        <v>133511.02097902098</v>
      </c>
      <c r="U60" s="20"/>
    </row>
    <row r="61" spans="1:21" ht="12.75">
      <c r="A61" s="2">
        <v>138354</v>
      </c>
      <c r="B61" s="1">
        <v>37226</v>
      </c>
      <c r="C61">
        <f t="shared" si="5"/>
        <v>134506.9090909091</v>
      </c>
      <c r="D61">
        <f t="shared" si="6"/>
        <v>134000.07692307694</v>
      </c>
      <c r="E61">
        <f t="shared" si="0"/>
        <v>134253.49300699303</v>
      </c>
      <c r="U61" s="20"/>
    </row>
    <row r="62" spans="1:21" ht="13.5" thickBot="1">
      <c r="A62" s="2">
        <v>144687</v>
      </c>
      <c r="B62" s="1">
        <v>37257</v>
      </c>
      <c r="C62">
        <f t="shared" si="5"/>
        <v>135967.45454545456</v>
      </c>
      <c r="D62">
        <f t="shared" si="6"/>
        <v>134355.84615384616</v>
      </c>
      <c r="E62">
        <f t="shared" si="0"/>
        <v>135161.65034965036</v>
      </c>
      <c r="H62" s="4" t="s">
        <v>76</v>
      </c>
      <c r="U62" s="20"/>
    </row>
    <row r="63" spans="1:21" ht="12.75">
      <c r="A63" s="2">
        <v>146262</v>
      </c>
      <c r="B63" s="1">
        <v>37288</v>
      </c>
      <c r="C63">
        <f t="shared" si="5"/>
        <v>136967.81818181818</v>
      </c>
      <c r="D63">
        <f t="shared" si="6"/>
        <v>135137.15384615384</v>
      </c>
      <c r="E63">
        <f t="shared" si="0"/>
        <v>136052.486013986</v>
      </c>
      <c r="H63" s="73">
        <v>1997</v>
      </c>
      <c r="I63" s="74"/>
      <c r="J63" s="74"/>
      <c r="K63" s="74"/>
      <c r="L63" s="74"/>
      <c r="M63" s="74"/>
      <c r="N63" s="74"/>
      <c r="O63" s="74">
        <f aca="true" t="shared" si="7" ref="O63:T72">O3/O35</f>
        <v>0.9433297950486081</v>
      </c>
      <c r="P63" s="74">
        <f t="shared" si="7"/>
        <v>0.9275032813192996</v>
      </c>
      <c r="Q63" s="74">
        <f t="shared" si="7"/>
        <v>0.9594053538495995</v>
      </c>
      <c r="R63" s="74">
        <f t="shared" si="7"/>
        <v>1.0016002052989088</v>
      </c>
      <c r="S63" s="74">
        <f t="shared" si="7"/>
        <v>1.0178283091414002</v>
      </c>
      <c r="T63" s="75">
        <f t="shared" si="7"/>
        <v>1.0352822175068173</v>
      </c>
      <c r="U63" s="20"/>
    </row>
    <row r="64" spans="1:21" ht="12.75">
      <c r="A64" s="2">
        <v>145330</v>
      </c>
      <c r="B64" s="1">
        <v>37316</v>
      </c>
      <c r="C64">
        <f t="shared" si="5"/>
        <v>137617.45454545456</v>
      </c>
      <c r="D64">
        <f t="shared" si="6"/>
        <v>136254.15384615384</v>
      </c>
      <c r="E64">
        <f t="shared" si="0"/>
        <v>136935.8041958042</v>
      </c>
      <c r="H64" s="76">
        <v>1998</v>
      </c>
      <c r="I64" s="77">
        <f aca="true" t="shared" si="8" ref="I64:N73">I4/I36</f>
        <v>1.053908713818923</v>
      </c>
      <c r="J64" s="77">
        <f t="shared" si="8"/>
        <v>1.0360270378210583</v>
      </c>
      <c r="K64" s="77">
        <f t="shared" si="8"/>
        <v>1.0294017144552903</v>
      </c>
      <c r="L64" s="77">
        <f t="shared" si="8"/>
        <v>1.031582047474076</v>
      </c>
      <c r="M64" s="77">
        <f t="shared" si="8"/>
        <v>1.010755883288872</v>
      </c>
      <c r="N64" s="77">
        <f t="shared" si="8"/>
        <v>0.9929639694868032</v>
      </c>
      <c r="O64" s="77">
        <f t="shared" si="7"/>
        <v>0.9454041448756247</v>
      </c>
      <c r="P64" s="77">
        <f t="shared" si="7"/>
        <v>0.933263320352106</v>
      </c>
      <c r="Q64" s="77">
        <f t="shared" si="7"/>
        <v>0.9484156226971259</v>
      </c>
      <c r="R64" s="77">
        <f t="shared" si="7"/>
        <v>0.9840571125285296</v>
      </c>
      <c r="S64" s="77">
        <f t="shared" si="7"/>
        <v>1.0033211773823454</v>
      </c>
      <c r="T64" s="78">
        <f t="shared" si="7"/>
        <v>1.032610485265201</v>
      </c>
      <c r="U64" s="20"/>
    </row>
    <row r="65" spans="1:21" ht="12.75">
      <c r="A65" s="2">
        <v>140665</v>
      </c>
      <c r="B65" s="1">
        <v>37347</v>
      </c>
      <c r="C65">
        <f t="shared" si="5"/>
        <v>138063</v>
      </c>
      <c r="D65">
        <f t="shared" si="6"/>
        <v>137651.92307692306</v>
      </c>
      <c r="E65">
        <f t="shared" si="0"/>
        <v>137857.46153846153</v>
      </c>
      <c r="H65" s="76">
        <v>1999</v>
      </c>
      <c r="I65" s="77">
        <f t="shared" si="8"/>
        <v>1.0551499369225672</v>
      </c>
      <c r="J65" s="77">
        <f t="shared" si="8"/>
        <v>1.0455527120189099</v>
      </c>
      <c r="K65" s="77">
        <f t="shared" si="8"/>
        <v>1.0564446300034491</v>
      </c>
      <c r="L65" s="77">
        <f t="shared" si="8"/>
        <v>1.03751390452552</v>
      </c>
      <c r="M65" s="77">
        <f t="shared" si="8"/>
        <v>0.9902694875950262</v>
      </c>
      <c r="N65" s="77">
        <f t="shared" si="8"/>
        <v>0.9518498177154211</v>
      </c>
      <c r="O65" s="77">
        <f t="shared" si="7"/>
        <v>0.9116435236747695</v>
      </c>
      <c r="P65" s="77">
        <f t="shared" si="7"/>
        <v>0.9122904105086181</v>
      </c>
      <c r="Q65" s="77">
        <f t="shared" si="7"/>
        <v>0.9316141947133219</v>
      </c>
      <c r="R65" s="77">
        <f t="shared" si="7"/>
        <v>0.9698741457661522</v>
      </c>
      <c r="S65" s="77">
        <f t="shared" si="7"/>
        <v>1.009311547154972</v>
      </c>
      <c r="T65" s="78">
        <f t="shared" si="7"/>
        <v>1.0463272857372863</v>
      </c>
      <c r="U65" s="20"/>
    </row>
    <row r="66" spans="1:21" ht="12.75">
      <c r="A66" s="2">
        <v>137461</v>
      </c>
      <c r="B66" s="1">
        <v>37377</v>
      </c>
      <c r="C66">
        <f t="shared" si="5"/>
        <v>138710.72727272726</v>
      </c>
      <c r="D66">
        <f t="shared" si="6"/>
        <v>139003.46153846153</v>
      </c>
      <c r="E66">
        <f t="shared" si="0"/>
        <v>138857.0944055944</v>
      </c>
      <c r="H66" s="76">
        <v>2000</v>
      </c>
      <c r="I66" s="77">
        <f t="shared" si="8"/>
        <v>1.0764573440912648</v>
      </c>
      <c r="J66" s="77">
        <f t="shared" si="8"/>
        <v>1.07986894842323</v>
      </c>
      <c r="K66" s="77">
        <f t="shared" si="8"/>
        <v>1.0565375229892295</v>
      </c>
      <c r="L66" s="77">
        <f t="shared" si="8"/>
        <v>1.021950234508736</v>
      </c>
      <c r="M66" s="77">
        <f t="shared" si="8"/>
        <v>0.9852437238792001</v>
      </c>
      <c r="N66" s="77">
        <f t="shared" si="8"/>
        <v>0.9542701154692106</v>
      </c>
      <c r="O66" s="77">
        <f t="shared" si="7"/>
        <v>0.9234143933866148</v>
      </c>
      <c r="P66" s="77">
        <f t="shared" si="7"/>
        <v>0.9214120140886969</v>
      </c>
      <c r="Q66" s="77">
        <f t="shared" si="7"/>
        <v>0.9362881559452256</v>
      </c>
      <c r="R66" s="77">
        <f t="shared" si="7"/>
        <v>0.9858659528224327</v>
      </c>
      <c r="S66" s="77">
        <f t="shared" si="7"/>
        <v>1.0192895214449955</v>
      </c>
      <c r="T66" s="78">
        <f t="shared" si="7"/>
        <v>1.0611610314602558</v>
      </c>
      <c r="U66" s="20"/>
    </row>
    <row r="67" spans="1:21" ht="12.75">
      <c r="A67" s="2">
        <v>136235</v>
      </c>
      <c r="B67" s="1">
        <v>37408</v>
      </c>
      <c r="C67">
        <f t="shared" si="5"/>
        <v>139496.81818181818</v>
      </c>
      <c r="D67">
        <f t="shared" si="6"/>
        <v>140294.92307692306</v>
      </c>
      <c r="E67">
        <f t="shared" si="0"/>
        <v>139895.87062937062</v>
      </c>
      <c r="H67" s="76">
        <v>2001</v>
      </c>
      <c r="I67" s="77">
        <f t="shared" si="8"/>
        <v>1.0832647339264176</v>
      </c>
      <c r="J67" s="77">
        <f t="shared" si="8"/>
        <v>1.071495021134078</v>
      </c>
      <c r="K67" s="77">
        <f t="shared" si="8"/>
        <v>1.0482491918057772</v>
      </c>
      <c r="L67" s="77">
        <f t="shared" si="8"/>
        <v>1.0220971415165534</v>
      </c>
      <c r="M67" s="77">
        <f t="shared" si="8"/>
        <v>0.9834187705077533</v>
      </c>
      <c r="N67" s="77">
        <f t="shared" si="8"/>
        <v>0.9549542607943082</v>
      </c>
      <c r="O67" s="77">
        <f t="shared" si="7"/>
        <v>0.9107767818520797</v>
      </c>
      <c r="P67" s="77">
        <f t="shared" si="7"/>
        <v>0.9071327415050151</v>
      </c>
      <c r="Q67" s="77">
        <f t="shared" si="7"/>
        <v>0.9297943933758179</v>
      </c>
      <c r="R67" s="77">
        <f t="shared" si="7"/>
        <v>0.973399026229309</v>
      </c>
      <c r="S67" s="77">
        <f t="shared" si="7"/>
        <v>1.0053552060027418</v>
      </c>
      <c r="T67" s="78">
        <f t="shared" si="7"/>
        <v>1.030543019039314</v>
      </c>
      <c r="U67" s="20"/>
    </row>
    <row r="68" spans="1:21" ht="12.75">
      <c r="A68" s="2">
        <v>130815</v>
      </c>
      <c r="B68" s="1">
        <v>37438</v>
      </c>
      <c r="C68">
        <f t="shared" si="5"/>
        <v>140072.0909090909</v>
      </c>
      <c r="D68">
        <f t="shared" si="6"/>
        <v>141589.15384615384</v>
      </c>
      <c r="E68">
        <f t="shared" si="0"/>
        <v>140830.62237762238</v>
      </c>
      <c r="H68" s="76">
        <v>2002</v>
      </c>
      <c r="I68" s="77">
        <f t="shared" si="8"/>
        <v>1.0704737595738767</v>
      </c>
      <c r="J68" s="77">
        <f t="shared" si="8"/>
        <v>1.0750409954652682</v>
      </c>
      <c r="K68" s="77">
        <f t="shared" si="8"/>
        <v>1.0613002264345193</v>
      </c>
      <c r="L68" s="77">
        <f t="shared" si="8"/>
        <v>1.0203655168911925</v>
      </c>
      <c r="M68" s="77">
        <f t="shared" si="8"/>
        <v>0.9899458186737188</v>
      </c>
      <c r="N68" s="77">
        <f t="shared" si="8"/>
        <v>0.9738314604076524</v>
      </c>
      <c r="O68" s="77">
        <f t="shared" si="7"/>
        <v>0.9288817857328888</v>
      </c>
      <c r="P68" s="77">
        <f t="shared" si="7"/>
        <v>0.9204197431192498</v>
      </c>
      <c r="Q68" s="77">
        <f t="shared" si="7"/>
        <v>0.9162484234065982</v>
      </c>
      <c r="R68" s="77">
        <f t="shared" si="7"/>
        <v>0.9895755310803085</v>
      </c>
      <c r="S68" s="77">
        <f t="shared" si="7"/>
        <v>1.0257078573000789</v>
      </c>
      <c r="T68" s="78">
        <f t="shared" si="7"/>
        <v>1.0505780487775807</v>
      </c>
      <c r="U68" s="20"/>
    </row>
    <row r="69" spans="1:21" ht="12.75">
      <c r="A69" s="2">
        <v>130326</v>
      </c>
      <c r="B69" s="1">
        <v>37469</v>
      </c>
      <c r="C69">
        <f t="shared" si="5"/>
        <v>140882.72727272726</v>
      </c>
      <c r="D69">
        <f t="shared" si="6"/>
        <v>142305.46153846153</v>
      </c>
      <c r="E69">
        <f t="shared" si="0"/>
        <v>141594.0944055944</v>
      </c>
      <c r="H69" s="76">
        <v>2003</v>
      </c>
      <c r="I69" s="77">
        <f t="shared" si="8"/>
        <v>1.076113120935785</v>
      </c>
      <c r="J69" s="77">
        <f t="shared" si="8"/>
        <v>1.0652346032161568</v>
      </c>
      <c r="K69" s="77">
        <f t="shared" si="8"/>
        <v>1.054666336563139</v>
      </c>
      <c r="L69" s="77">
        <f t="shared" si="8"/>
        <v>1.0107020644088307</v>
      </c>
      <c r="M69" s="77">
        <f t="shared" si="8"/>
        <v>0.9785683824731282</v>
      </c>
      <c r="N69" s="77">
        <f t="shared" si="8"/>
        <v>0.9717635012229147</v>
      </c>
      <c r="O69" s="77">
        <f t="shared" si="7"/>
        <v>0.9269964073265399</v>
      </c>
      <c r="P69" s="77">
        <f t="shared" si="7"/>
        <v>0.915528082306217</v>
      </c>
      <c r="Q69" s="77">
        <f t="shared" si="7"/>
        <v>0.9390176211211643</v>
      </c>
      <c r="R69" s="77">
        <f t="shared" si="7"/>
        <v>0.9800029048690941</v>
      </c>
      <c r="S69" s="77">
        <f t="shared" si="7"/>
        <v>1.013004401588301</v>
      </c>
      <c r="T69" s="78">
        <f t="shared" si="7"/>
        <v>1.061415771978937</v>
      </c>
      <c r="U69" s="20"/>
    </row>
    <row r="70" spans="1:21" ht="12.75">
      <c r="A70" s="2">
        <v>134332</v>
      </c>
      <c r="B70" s="1">
        <v>37500</v>
      </c>
      <c r="C70">
        <f t="shared" si="5"/>
        <v>141670.81818181818</v>
      </c>
      <c r="D70">
        <f t="shared" si="6"/>
        <v>142806.61538461538</v>
      </c>
      <c r="E70">
        <f t="shared" si="0"/>
        <v>142238.71678321678</v>
      </c>
      <c r="H70" s="76">
        <v>2004</v>
      </c>
      <c r="I70" s="77">
        <f t="shared" si="8"/>
        <v>1.0870783251188672</v>
      </c>
      <c r="J70" s="77">
        <f t="shared" si="8"/>
        <v>1.0683796470658036</v>
      </c>
      <c r="K70" s="77">
        <f t="shared" si="8"/>
        <v>1.0605582095856276</v>
      </c>
      <c r="L70" s="77">
        <f t="shared" si="8"/>
        <v>1.035351146518812</v>
      </c>
      <c r="M70" s="77">
        <f t="shared" si="8"/>
        <v>0.9940851447623867</v>
      </c>
      <c r="N70" s="77">
        <f t="shared" si="8"/>
        <v>0.972329448348016</v>
      </c>
      <c r="O70" s="77">
        <f t="shared" si="7"/>
        <v>0.910105501621736</v>
      </c>
      <c r="P70" s="77">
        <f t="shared" si="7"/>
        <v>0.9088628457960553</v>
      </c>
      <c r="Q70" s="77">
        <f t="shared" si="7"/>
        <v>0.923643390560958</v>
      </c>
      <c r="R70" s="77">
        <f t="shared" si="7"/>
        <v>0.9699897260139164</v>
      </c>
      <c r="S70" s="77">
        <f t="shared" si="7"/>
        <v>1.0147853062331542</v>
      </c>
      <c r="T70" s="78">
        <f t="shared" si="7"/>
        <v>1.0333869051353088</v>
      </c>
      <c r="U70" s="20"/>
    </row>
    <row r="71" spans="1:21" ht="12.75">
      <c r="A71" s="2">
        <v>141351</v>
      </c>
      <c r="B71" s="1">
        <v>37530</v>
      </c>
      <c r="C71">
        <f t="shared" si="5"/>
        <v>142771.9090909091</v>
      </c>
      <c r="D71">
        <f t="shared" si="6"/>
        <v>142908.15384615384</v>
      </c>
      <c r="E71">
        <f t="shared" si="0"/>
        <v>142840.03146853147</v>
      </c>
      <c r="H71" s="76">
        <v>2005</v>
      </c>
      <c r="I71" s="77">
        <f t="shared" si="8"/>
        <v>1.0439536252496673</v>
      </c>
      <c r="J71" s="77">
        <f t="shared" si="8"/>
        <v>1.0146739607043935</v>
      </c>
      <c r="K71" s="77">
        <f t="shared" si="8"/>
        <v>0.9964557121164691</v>
      </c>
      <c r="L71" s="77">
        <f t="shared" si="8"/>
        <v>0.9615917772725103</v>
      </c>
      <c r="M71" s="77">
        <f t="shared" si="8"/>
        <v>1.0842339647049908</v>
      </c>
      <c r="N71" s="77">
        <f t="shared" si="8"/>
        <v>1.009945725718329</v>
      </c>
      <c r="O71" s="77">
        <f t="shared" si="7"/>
        <v>0.9678471155506363</v>
      </c>
      <c r="P71" s="77">
        <f t="shared" si="7"/>
        <v>0.9554880790748345</v>
      </c>
      <c r="Q71" s="77">
        <f t="shared" si="7"/>
        <v>0.9436283642130402</v>
      </c>
      <c r="R71" s="77">
        <f t="shared" si="7"/>
        <v>0.9764670868379355</v>
      </c>
      <c r="S71" s="77">
        <f t="shared" si="7"/>
        <v>1.0248137112006142</v>
      </c>
      <c r="T71" s="78">
        <f t="shared" si="7"/>
        <v>1.0636188545927838</v>
      </c>
      <c r="U71" s="20"/>
    </row>
    <row r="72" spans="1:21" ht="12.75">
      <c r="A72" s="2">
        <v>147001</v>
      </c>
      <c r="B72" s="1">
        <v>37561</v>
      </c>
      <c r="C72">
        <f t="shared" si="5"/>
        <v>143607.27272727274</v>
      </c>
      <c r="D72">
        <f t="shared" si="6"/>
        <v>143026</v>
      </c>
      <c r="E72">
        <f aca="true" t="shared" si="9" ref="E72:E135">(C72+D72)/2</f>
        <v>143316.63636363635</v>
      </c>
      <c r="H72" s="76">
        <v>2006</v>
      </c>
      <c r="I72" s="77">
        <f t="shared" si="8"/>
        <v>1.0844437987848246</v>
      </c>
      <c r="J72" s="77">
        <f t="shared" si="8"/>
        <v>1.0717484383078146</v>
      </c>
      <c r="K72" s="77">
        <f t="shared" si="8"/>
        <v>1.0638642504542302</v>
      </c>
      <c r="L72" s="77">
        <f t="shared" si="8"/>
        <v>1.0352436911647522</v>
      </c>
      <c r="M72" s="77">
        <f t="shared" si="8"/>
        <v>0.9988481920060716</v>
      </c>
      <c r="N72" s="77">
        <f t="shared" si="8"/>
        <v>0.9492102887336552</v>
      </c>
      <c r="O72" s="77">
        <f t="shared" si="7"/>
        <v>0.922832196463398</v>
      </c>
      <c r="P72" s="77">
        <f t="shared" si="7"/>
        <v>0.9207434102095031</v>
      </c>
      <c r="Q72" s="77">
        <f t="shared" si="7"/>
        <v>0.9317675290101494</v>
      </c>
      <c r="R72" s="77">
        <f t="shared" si="7"/>
        <v>0.9693954370998287</v>
      </c>
      <c r="S72" s="77">
        <f t="shared" si="7"/>
        <v>1.0230277689379763</v>
      </c>
      <c r="T72" s="78">
        <f t="shared" si="7"/>
        <v>1.0426298450983493</v>
      </c>
      <c r="U72" s="20"/>
    </row>
    <row r="73" spans="1:21" ht="12.75">
      <c r="A73" s="2">
        <v>151015</v>
      </c>
      <c r="B73" s="1">
        <v>37591</v>
      </c>
      <c r="C73">
        <f t="shared" si="5"/>
        <v>144149.27272727274</v>
      </c>
      <c r="D73">
        <f t="shared" si="6"/>
        <v>143340.07692307694</v>
      </c>
      <c r="E73">
        <f t="shared" si="9"/>
        <v>143744.67482517485</v>
      </c>
      <c r="H73" s="76">
        <v>2007</v>
      </c>
      <c r="I73" s="77">
        <f t="shared" si="8"/>
        <v>1.0667656528585352</v>
      </c>
      <c r="J73" s="77">
        <f t="shared" si="8"/>
        <v>1.0533429325926402</v>
      </c>
      <c r="K73" s="77">
        <f t="shared" si="8"/>
        <v>1.0501560396137832</v>
      </c>
      <c r="L73" s="77">
        <f t="shared" si="8"/>
        <v>1.0245644586658678</v>
      </c>
      <c r="M73" s="77">
        <f t="shared" si="8"/>
        <v>0.9799766319132382</v>
      </c>
      <c r="N73" s="77">
        <f t="shared" si="8"/>
        <v>0.9497269767394388</v>
      </c>
      <c r="O73" s="77">
        <f aca="true" t="shared" si="10" ref="O73:T82">O13/O45</f>
        <v>0.9310732053278519</v>
      </c>
      <c r="P73" s="77">
        <f t="shared" si="10"/>
        <v>0.9334212688262552</v>
      </c>
      <c r="Q73" s="77">
        <f t="shared" si="10"/>
        <v>0.9374420850260299</v>
      </c>
      <c r="R73" s="77">
        <f t="shared" si="10"/>
        <v>0.9720801328984503</v>
      </c>
      <c r="S73" s="77">
        <f t="shared" si="10"/>
        <v>1.0104427652133603</v>
      </c>
      <c r="T73" s="78">
        <f t="shared" si="10"/>
        <v>1.0200086672836368</v>
      </c>
      <c r="U73" s="20"/>
    </row>
    <row r="74" spans="1:21" ht="12.75">
      <c r="A74" s="2">
        <v>155179</v>
      </c>
      <c r="B74" s="1">
        <v>37622</v>
      </c>
      <c r="C74">
        <f t="shared" si="5"/>
        <v>145124.63636363635</v>
      </c>
      <c r="D74">
        <f t="shared" si="6"/>
        <v>143281.84615384616</v>
      </c>
      <c r="E74">
        <f t="shared" si="9"/>
        <v>144203.24125874124</v>
      </c>
      <c r="H74" s="76">
        <v>2008</v>
      </c>
      <c r="I74" s="77">
        <f aca="true" t="shared" si="11" ref="I74:N83">I14/I46</f>
        <v>1.0550249746042313</v>
      </c>
      <c r="J74" s="77">
        <f t="shared" si="11"/>
        <v>1.0532594718875066</v>
      </c>
      <c r="K74" s="77">
        <f t="shared" si="11"/>
        <v>1.0347371800521405</v>
      </c>
      <c r="L74" s="77">
        <f t="shared" si="11"/>
        <v>1.0218412854957235</v>
      </c>
      <c r="M74" s="77">
        <f t="shared" si="11"/>
        <v>0.9899362458612091</v>
      </c>
      <c r="N74" s="77">
        <f t="shared" si="11"/>
        <v>0.9486318982067703</v>
      </c>
      <c r="O74" s="77">
        <f t="shared" si="10"/>
        <v>0.9101117125392939</v>
      </c>
      <c r="P74" s="77">
        <f t="shared" si="10"/>
        <v>0.9094909573025769</v>
      </c>
      <c r="Q74" s="77">
        <f t="shared" si="10"/>
        <v>0.9138156456840715</v>
      </c>
      <c r="R74" s="77">
        <f t="shared" si="10"/>
        <v>0.9573914784069852</v>
      </c>
      <c r="S74" s="77">
        <f t="shared" si="10"/>
        <v>1.0034120595319238</v>
      </c>
      <c r="T74" s="78">
        <f t="shared" si="10"/>
        <v>1.030021088098549</v>
      </c>
      <c r="U74" s="20"/>
    </row>
    <row r="75" spans="1:21" ht="12.75">
      <c r="A75" s="2">
        <v>153999</v>
      </c>
      <c r="B75" s="1">
        <v>37653</v>
      </c>
      <c r="C75">
        <f t="shared" si="5"/>
        <v>145593</v>
      </c>
      <c r="D75">
        <f t="shared" si="6"/>
        <v>143543.3076923077</v>
      </c>
      <c r="E75">
        <f t="shared" si="9"/>
        <v>144568.15384615384</v>
      </c>
      <c r="H75" s="76">
        <v>2009</v>
      </c>
      <c r="I75" s="77">
        <f t="shared" si="11"/>
        <v>1.0695385156088986</v>
      </c>
      <c r="J75" s="77">
        <f t="shared" si="11"/>
        <v>1.0768354525483346</v>
      </c>
      <c r="K75" s="77">
        <f t="shared" si="11"/>
        <v>1.0821824341322857</v>
      </c>
      <c r="L75" s="77">
        <f t="shared" si="11"/>
        <v>1.0592231688940135</v>
      </c>
      <c r="M75" s="77">
        <f t="shared" si="11"/>
        <v>1.0272017577758026</v>
      </c>
      <c r="N75" s="77">
        <f t="shared" si="11"/>
        <v>0.9774355680233653</v>
      </c>
      <c r="O75" s="77">
        <f t="shared" si="10"/>
        <v>0.9296840963379419</v>
      </c>
      <c r="P75" s="77">
        <f t="shared" si="10"/>
        <v>0.9303907538041242</v>
      </c>
      <c r="Q75" s="77">
        <f t="shared" si="10"/>
        <v>0.9454611483308962</v>
      </c>
      <c r="R75" s="77">
        <f t="shared" si="10"/>
        <v>0.9759851251396919</v>
      </c>
      <c r="S75" s="77">
        <f t="shared" si="10"/>
        <v>1.0040659022758947</v>
      </c>
      <c r="T75" s="78">
        <f t="shared" si="10"/>
        <v>1.0235674273602187</v>
      </c>
      <c r="U75" s="20"/>
    </row>
    <row r="76" spans="1:21" ht="12.75">
      <c r="A76" s="2">
        <v>152777</v>
      </c>
      <c r="B76" s="1">
        <v>37681</v>
      </c>
      <c r="C76">
        <f t="shared" si="5"/>
        <v>145582.27272727274</v>
      </c>
      <c r="D76">
        <f t="shared" si="6"/>
        <v>144134</v>
      </c>
      <c r="E76">
        <f t="shared" si="9"/>
        <v>144858.13636363635</v>
      </c>
      <c r="H76" s="76">
        <v>2010</v>
      </c>
      <c r="I76" s="77">
        <f t="shared" si="11"/>
        <v>1.0562095719945503</v>
      </c>
      <c r="J76" s="77">
        <f t="shared" si="11"/>
        <v>1.0611306916112346</v>
      </c>
      <c r="K76" s="77">
        <f t="shared" si="11"/>
        <v>1.0651538982340076</v>
      </c>
      <c r="L76" s="77">
        <f t="shared" si="11"/>
        <v>1.0479502907342535</v>
      </c>
      <c r="M76" s="77">
        <f t="shared" si="11"/>
        <v>1.0182526530729197</v>
      </c>
      <c r="N76" s="77">
        <f t="shared" si="11"/>
        <v>0.9743907224662722</v>
      </c>
      <c r="O76" s="77">
        <f t="shared" si="10"/>
        <v>0.9252190048419611</v>
      </c>
      <c r="P76" s="77">
        <f t="shared" si="10"/>
        <v>0.9281152618750299</v>
      </c>
      <c r="Q76" s="77">
        <f t="shared" si="10"/>
        <v>0.9435095316214663</v>
      </c>
      <c r="R76" s="77">
        <f t="shared" si="10"/>
        <v>0.9823546245591587</v>
      </c>
      <c r="S76" s="77">
        <f t="shared" si="10"/>
        <v>1.0030571565079873</v>
      </c>
      <c r="T76" s="78">
        <f t="shared" si="10"/>
        <v>1.022342696730592</v>
      </c>
      <c r="U76" s="20"/>
    </row>
    <row r="77" spans="1:21" ht="12.75">
      <c r="A77" s="2">
        <v>146650</v>
      </c>
      <c r="B77" s="1">
        <v>37712</v>
      </c>
      <c r="C77">
        <f t="shared" si="5"/>
        <v>145278.0909090909</v>
      </c>
      <c r="D77">
        <f t="shared" si="6"/>
        <v>144916.23076923078</v>
      </c>
      <c r="E77">
        <f t="shared" si="9"/>
        <v>145097.16083916085</v>
      </c>
      <c r="H77" s="76">
        <v>2011</v>
      </c>
      <c r="I77" s="77">
        <f t="shared" si="11"/>
        <v>1.053580347758992</v>
      </c>
      <c r="J77" s="77">
        <f t="shared" si="11"/>
        <v>1.0591231941582433</v>
      </c>
      <c r="K77" s="77">
        <f t="shared" si="11"/>
        <v>1.0577958866274146</v>
      </c>
      <c r="L77" s="77">
        <f t="shared" si="11"/>
        <v>1.0321563112652292</v>
      </c>
      <c r="M77" s="77">
        <f t="shared" si="11"/>
        <v>1.0057204486159939</v>
      </c>
      <c r="N77" s="77">
        <f t="shared" si="11"/>
        <v>0.971532892843666</v>
      </c>
      <c r="O77" s="77">
        <f t="shared" si="10"/>
        <v>0.9204573884356013</v>
      </c>
      <c r="P77" s="77">
        <f t="shared" si="10"/>
        <v>0.9188141632969183</v>
      </c>
      <c r="Q77" s="77">
        <f t="shared" si="10"/>
        <v>0.944216651133726</v>
      </c>
      <c r="R77" s="77">
        <f t="shared" si="10"/>
        <v>0.9715550357663268</v>
      </c>
      <c r="S77" s="77">
        <f t="shared" si="10"/>
        <v>1.0049390210337465</v>
      </c>
      <c r="T77" s="78">
        <f t="shared" si="10"/>
        <v>1.011690333208441</v>
      </c>
      <c r="U77" s="20"/>
    </row>
    <row r="78" spans="1:21" ht="12.75">
      <c r="A78" s="2">
        <v>142197</v>
      </c>
      <c r="B78" s="1">
        <v>37742</v>
      </c>
      <c r="C78">
        <f t="shared" si="5"/>
        <v>145050.81818181818</v>
      </c>
      <c r="D78">
        <f t="shared" si="6"/>
        <v>145571.6923076923</v>
      </c>
      <c r="E78">
        <f t="shared" si="9"/>
        <v>145311.25524475524</v>
      </c>
      <c r="H78" s="76">
        <v>2012</v>
      </c>
      <c r="I78" s="77">
        <f t="shared" si="11"/>
        <v>1.04996294617342</v>
      </c>
      <c r="J78" s="77">
        <f t="shared" si="11"/>
        <v>1.0511392986221062</v>
      </c>
      <c r="K78" s="77">
        <f t="shared" si="11"/>
        <v>1.0494334911062109</v>
      </c>
      <c r="L78" s="77">
        <f t="shared" si="11"/>
        <v>1.0442380813122478</v>
      </c>
      <c r="M78" s="77">
        <f t="shared" si="11"/>
        <v>1.0326623024754795</v>
      </c>
      <c r="N78" s="77">
        <f t="shared" si="11"/>
        <v>0.99828001948688</v>
      </c>
      <c r="O78" s="77">
        <f t="shared" si="10"/>
        <v>0.9592198624069395</v>
      </c>
      <c r="P78" s="77">
        <f t="shared" si="10"/>
        <v>0.942988453068491</v>
      </c>
      <c r="Q78" s="77">
        <f t="shared" si="10"/>
        <v>0.9459795763626425</v>
      </c>
      <c r="R78" s="77">
        <f t="shared" si="10"/>
        <v>0.9727097909178104</v>
      </c>
      <c r="S78" s="77">
        <f t="shared" si="10"/>
        <v>1.0012333167333136</v>
      </c>
      <c r="T78" s="78">
        <f t="shared" si="10"/>
        <v>1.007394301694074</v>
      </c>
      <c r="U78" s="20"/>
    </row>
    <row r="79" spans="1:21" ht="12.75">
      <c r="A79" s="2">
        <v>141544</v>
      </c>
      <c r="B79" s="1">
        <v>37773</v>
      </c>
      <c r="C79">
        <f t="shared" si="5"/>
        <v>144946.9090909091</v>
      </c>
      <c r="D79">
        <f t="shared" si="6"/>
        <v>146366.76923076922</v>
      </c>
      <c r="E79">
        <f t="shared" si="9"/>
        <v>145656.83916083915</v>
      </c>
      <c r="H79" s="76">
        <v>2013</v>
      </c>
      <c r="I79" s="77">
        <f t="shared" si="11"/>
        <v>1.0496668492387733</v>
      </c>
      <c r="J79" s="77">
        <f t="shared" si="11"/>
        <v>1.0567327548464638</v>
      </c>
      <c r="K79" s="77">
        <f t="shared" si="11"/>
        <v>1.0506420171664972</v>
      </c>
      <c r="L79" s="77">
        <f t="shared" si="11"/>
        <v>1.047944630114207</v>
      </c>
      <c r="M79" s="77">
        <f t="shared" si="11"/>
        <v>1.0251945013952077</v>
      </c>
      <c r="N79" s="77">
        <f t="shared" si="11"/>
        <v>0.9894900036260914</v>
      </c>
      <c r="O79" s="77">
        <f t="shared" si="10"/>
        <v>0.9476364643174229</v>
      </c>
      <c r="P79" s="77">
        <f t="shared" si="10"/>
        <v>0.9378712504085972</v>
      </c>
      <c r="Q79" s="77">
        <f t="shared" si="10"/>
        <v>0.9534976296447879</v>
      </c>
      <c r="R79" s="77">
        <f t="shared" si="10"/>
        <v>0.9861086346315396</v>
      </c>
      <c r="S79" s="77">
        <f t="shared" si="10"/>
        <v>1.0019019573784305</v>
      </c>
      <c r="T79" s="78">
        <f t="shared" si="10"/>
        <v>1.0089020580743484</v>
      </c>
      <c r="U79" s="20"/>
    </row>
    <row r="80" spans="1:21" ht="12.75">
      <c r="A80" s="2">
        <v>135478</v>
      </c>
      <c r="B80" s="1">
        <v>37803</v>
      </c>
      <c r="C80">
        <f t="shared" si="5"/>
        <v>145143.0909090909</v>
      </c>
      <c r="D80">
        <f t="shared" si="6"/>
        <v>147151.46153846153</v>
      </c>
      <c r="E80">
        <f t="shared" si="9"/>
        <v>146147.27622377622</v>
      </c>
      <c r="H80" s="76">
        <v>2014</v>
      </c>
      <c r="I80" s="77">
        <f t="shared" si="11"/>
        <v>1.0527368669415897</v>
      </c>
      <c r="J80" s="77">
        <f t="shared" si="11"/>
        <v>1.0557433106362568</v>
      </c>
      <c r="K80" s="77">
        <f t="shared" si="11"/>
        <v>1.0493604227954683</v>
      </c>
      <c r="L80" s="77">
        <f t="shared" si="11"/>
        <v>1.0332449008186355</v>
      </c>
      <c r="M80" s="77">
        <f t="shared" si="11"/>
        <v>1.0152773365822216</v>
      </c>
      <c r="N80" s="77">
        <f t="shared" si="11"/>
        <v>0.9789628691435314</v>
      </c>
      <c r="O80" s="77">
        <f t="shared" si="10"/>
        <v>0.9388001685309826</v>
      </c>
      <c r="P80" s="77">
        <f t="shared" si="10"/>
        <v>0.9325368422252048</v>
      </c>
      <c r="Q80" s="77">
        <f t="shared" si="10"/>
        <v>0.9447029342648396</v>
      </c>
      <c r="R80" s="77">
        <f t="shared" si="10"/>
        <v>0.9757539966316386</v>
      </c>
      <c r="S80" s="77">
        <f t="shared" si="10"/>
        <v>1.0026155174415228</v>
      </c>
      <c r="T80" s="78">
        <f t="shared" si="10"/>
        <v>1.0242058044369744</v>
      </c>
      <c r="U80" s="20"/>
    </row>
    <row r="81" spans="1:21" ht="12.75">
      <c r="A81" s="2">
        <v>134214</v>
      </c>
      <c r="B81" s="1">
        <v>37834</v>
      </c>
      <c r="C81">
        <f t="shared" si="5"/>
        <v>145799.18181818182</v>
      </c>
      <c r="D81">
        <f t="shared" si="6"/>
        <v>147395.53846153847</v>
      </c>
      <c r="E81">
        <f t="shared" si="9"/>
        <v>146597.36013986013</v>
      </c>
      <c r="H81" s="76">
        <v>2015</v>
      </c>
      <c r="I81" s="77">
        <f t="shared" si="11"/>
        <v>1.0611700182260138</v>
      </c>
      <c r="J81" s="77">
        <f t="shared" si="11"/>
        <v>1.063741481885082</v>
      </c>
      <c r="K81" s="77">
        <f t="shared" si="11"/>
        <v>1.0497468799111</v>
      </c>
      <c r="L81" s="77">
        <f t="shared" si="11"/>
        <v>1.02719029092045</v>
      </c>
      <c r="M81" s="77">
        <f t="shared" si="11"/>
        <v>1.0026727657349859</v>
      </c>
      <c r="N81" s="77">
        <f t="shared" si="11"/>
        <v>0.9773500963464782</v>
      </c>
      <c r="O81" s="77">
        <f t="shared" si="10"/>
        <v>0.9310164790777944</v>
      </c>
      <c r="P81" s="77">
        <f t="shared" si="10"/>
        <v>0.9271293172096745</v>
      </c>
      <c r="Q81" s="77">
        <f t="shared" si="10"/>
        <v>0.943014811013821</v>
      </c>
      <c r="R81" s="77">
        <f t="shared" si="10"/>
        <v>0.9772510164557628</v>
      </c>
      <c r="S81" s="77">
        <f t="shared" si="10"/>
        <v>0.9965997468540341</v>
      </c>
      <c r="T81" s="78">
        <f t="shared" si="10"/>
        <v>1.0196681202022226</v>
      </c>
      <c r="U81" s="20"/>
    </row>
    <row r="82" spans="1:21" ht="12.75">
      <c r="A82" s="2">
        <v>138005</v>
      </c>
      <c r="B82" s="1">
        <v>37865</v>
      </c>
      <c r="C82">
        <f t="shared" si="5"/>
        <v>146306</v>
      </c>
      <c r="D82">
        <f t="shared" si="6"/>
        <v>147628.84615384616</v>
      </c>
      <c r="E82">
        <f t="shared" si="9"/>
        <v>146967.42307692306</v>
      </c>
      <c r="H82" s="76">
        <v>2016</v>
      </c>
      <c r="I82" s="77">
        <f t="shared" si="11"/>
        <v>1.0617732596936023</v>
      </c>
      <c r="J82" s="77">
        <f t="shared" si="11"/>
        <v>1.0647401373749352</v>
      </c>
      <c r="K82" s="77">
        <f t="shared" si="11"/>
        <v>1.0575385950319316</v>
      </c>
      <c r="L82" s="77">
        <f t="shared" si="11"/>
        <v>1.050052506038484</v>
      </c>
      <c r="M82" s="77">
        <f t="shared" si="11"/>
        <v>1.0236381601915117</v>
      </c>
      <c r="N82" s="77">
        <f t="shared" si="11"/>
        <v>0.9711224746131816</v>
      </c>
      <c r="O82" s="77">
        <f t="shared" si="10"/>
        <v>0.9243494005454452</v>
      </c>
      <c r="P82" s="77">
        <f t="shared" si="10"/>
        <v>0.921648061721703</v>
      </c>
      <c r="Q82" s="77">
        <f t="shared" si="10"/>
        <v>0.9361832219580974</v>
      </c>
      <c r="R82" s="77">
        <f t="shared" si="10"/>
        <v>0.9670624046884974</v>
      </c>
      <c r="S82" s="77">
        <f t="shared" si="10"/>
        <v>0.9983066162825421</v>
      </c>
      <c r="T82" s="78">
        <f t="shared" si="10"/>
        <v>1.017534998075818</v>
      </c>
      <c r="U82" s="20"/>
    </row>
    <row r="83" spans="1:21" ht="12.75">
      <c r="A83" s="2">
        <v>144501</v>
      </c>
      <c r="B83" s="1">
        <v>37895</v>
      </c>
      <c r="C83">
        <f t="shared" si="5"/>
        <v>147249.81818181818</v>
      </c>
      <c r="D83">
        <f t="shared" si="6"/>
        <v>147649.3076923077</v>
      </c>
      <c r="E83">
        <f t="shared" si="9"/>
        <v>147449.56293706293</v>
      </c>
      <c r="H83" s="76">
        <v>2017</v>
      </c>
      <c r="I83" s="77">
        <f t="shared" si="11"/>
        <v>1.0544668458837443</v>
      </c>
      <c r="J83" s="77">
        <f t="shared" si="11"/>
        <v>1.0592794379569226</v>
      </c>
      <c r="K83" s="77">
        <f t="shared" si="11"/>
        <v>1.0549316769667172</v>
      </c>
      <c r="L83" s="77">
        <f t="shared" si="11"/>
        <v>1.0328680988657262</v>
      </c>
      <c r="M83" s="77">
        <f t="shared" si="11"/>
        <v>1.0140989611165612</v>
      </c>
      <c r="N83" s="77">
        <f t="shared" si="11"/>
        <v>0.9711591068468393</v>
      </c>
      <c r="O83" s="77">
        <f aca="true" t="shared" si="12" ref="O83:T85">O23/O55</f>
        <v>0.9401405260958909</v>
      </c>
      <c r="P83" s="77">
        <f t="shared" si="12"/>
        <v>0.9456692486033548</v>
      </c>
      <c r="Q83" s="77">
        <f t="shared" si="12"/>
        <v>0.9712446981072737</v>
      </c>
      <c r="R83" s="77">
        <f t="shared" si="12"/>
        <v>0.9912136850061687</v>
      </c>
      <c r="S83" s="77">
        <f t="shared" si="12"/>
        <v>1.008007866717126</v>
      </c>
      <c r="T83" s="78">
        <f t="shared" si="12"/>
        <v>1.0057179917053767</v>
      </c>
      <c r="U83" s="20"/>
    </row>
    <row r="84" spans="1:21" ht="12.75">
      <c r="A84" s="2">
        <v>149872</v>
      </c>
      <c r="B84" s="1">
        <v>37926</v>
      </c>
      <c r="C84">
        <f t="shared" si="5"/>
        <v>148235.81818181818</v>
      </c>
      <c r="D84">
        <f t="shared" si="6"/>
        <v>147660.23076923078</v>
      </c>
      <c r="E84">
        <f t="shared" si="9"/>
        <v>147948.0244755245</v>
      </c>
      <c r="H84" s="76">
        <v>2018</v>
      </c>
      <c r="I84" s="77">
        <f aca="true" t="shared" si="13" ref="I84:N86">I24/I56</f>
        <v>1.04095751829042</v>
      </c>
      <c r="J84" s="77">
        <f t="shared" si="13"/>
        <v>1.040170705851932</v>
      </c>
      <c r="K84" s="77">
        <f t="shared" si="13"/>
        <v>1.0313481418701493</v>
      </c>
      <c r="L84" s="77">
        <f t="shared" si="13"/>
        <v>1.0238990775914172</v>
      </c>
      <c r="M84" s="77">
        <f t="shared" si="13"/>
        <v>1.00028123043382</v>
      </c>
      <c r="N84" s="77">
        <f t="shared" si="13"/>
        <v>0.9701756874743734</v>
      </c>
      <c r="O84" s="77">
        <f t="shared" si="12"/>
        <v>0.9393425262045471</v>
      </c>
      <c r="P84" s="77">
        <f t="shared" si="12"/>
        <v>0.951898900625187</v>
      </c>
      <c r="Q84" s="77">
        <f t="shared" si="12"/>
        <v>0.9695313623569536</v>
      </c>
      <c r="R84" s="77">
        <f t="shared" si="12"/>
        <v>0.9967333928237463</v>
      </c>
      <c r="S84" s="77">
        <f t="shared" si="12"/>
        <v>1.008112459469306</v>
      </c>
      <c r="T84" s="78">
        <f t="shared" si="12"/>
        <v>1.0091967977912144</v>
      </c>
      <c r="U84" s="20"/>
    </row>
    <row r="85" spans="1:21" ht="12.75">
      <c r="A85" s="2">
        <v>157337</v>
      </c>
      <c r="B85" s="1">
        <v>37956</v>
      </c>
      <c r="C85">
        <f t="shared" si="5"/>
        <v>148712.9090909091</v>
      </c>
      <c r="D85">
        <f t="shared" si="6"/>
        <v>147753.38461538462</v>
      </c>
      <c r="E85">
        <f t="shared" si="9"/>
        <v>148233.14685314684</v>
      </c>
      <c r="H85" s="76">
        <v>2019</v>
      </c>
      <c r="I85" s="77">
        <f t="shared" si="13"/>
        <v>1.0489372200599696</v>
      </c>
      <c r="J85" s="77">
        <f t="shared" si="13"/>
        <v>1.0485737466383056</v>
      </c>
      <c r="K85" s="77">
        <f t="shared" si="13"/>
        <v>1.0366072883358113</v>
      </c>
      <c r="L85" s="77">
        <f t="shared" si="13"/>
        <v>1.0126444455459225</v>
      </c>
      <c r="M85" s="77">
        <f t="shared" si="13"/>
        <v>0.982208720295436</v>
      </c>
      <c r="N85" s="77">
        <f t="shared" si="13"/>
        <v>0.9503615952085276</v>
      </c>
      <c r="O85" s="77">
        <f t="shared" si="12"/>
        <v>0.9266510320598749</v>
      </c>
      <c r="P85" s="77">
        <f t="shared" si="12"/>
        <v>0.9479447197375264</v>
      </c>
      <c r="Q85" s="77">
        <f t="shared" si="12"/>
        <v>0.9685174925804931</v>
      </c>
      <c r="R85" s="77">
        <f t="shared" si="12"/>
        <v>1.006402802211397</v>
      </c>
      <c r="S85" s="77">
        <f t="shared" si="12"/>
        <v>1.0002429752465667</v>
      </c>
      <c r="T85" s="78">
        <f t="shared" si="12"/>
        <v>0.9830118985220395</v>
      </c>
      <c r="U85" s="20"/>
    </row>
    <row r="86" spans="1:20" ht="13.5" thickBot="1">
      <c r="A86" s="2">
        <v>161216</v>
      </c>
      <c r="B86" s="1">
        <v>37987</v>
      </c>
      <c r="C86">
        <f t="shared" si="5"/>
        <v>149433.81818181818</v>
      </c>
      <c r="D86">
        <f t="shared" si="6"/>
        <v>147170.38461538462</v>
      </c>
      <c r="E86">
        <f t="shared" si="9"/>
        <v>148302.1013986014</v>
      </c>
      <c r="H86" s="79">
        <v>2020</v>
      </c>
      <c r="I86" s="80">
        <f t="shared" si="13"/>
        <v>0.9840749780163179</v>
      </c>
      <c r="J86" s="80">
        <f t="shared" si="13"/>
        <v>0.9639383425692309</v>
      </c>
      <c r="K86" s="80">
        <f t="shared" si="13"/>
        <v>1.001437770663177</v>
      </c>
      <c r="L86" s="80">
        <f t="shared" si="13"/>
        <v>1.0905138167368944</v>
      </c>
      <c r="M86" s="80">
        <f t="shared" si="13"/>
        <v>1.0775757201713845</v>
      </c>
      <c r="N86" s="80">
        <f t="shared" si="13"/>
        <v>1.0301272418990755</v>
      </c>
      <c r="O86" s="80">
        <f>O26/O58</f>
        <v>1.9329857458387985</v>
      </c>
      <c r="P86" s="80"/>
      <c r="Q86" s="80"/>
      <c r="R86" s="80"/>
      <c r="S86" s="80"/>
      <c r="T86" s="81"/>
    </row>
    <row r="87" spans="1:5" ht="12.75">
      <c r="A87" s="2">
        <v>158352</v>
      </c>
      <c r="B87" s="1">
        <v>38018</v>
      </c>
      <c r="C87">
        <f t="shared" si="5"/>
        <v>149411.18181818182</v>
      </c>
      <c r="D87">
        <f t="shared" si="6"/>
        <v>147022.76923076922</v>
      </c>
      <c r="E87">
        <f t="shared" si="9"/>
        <v>148216.9755244755</v>
      </c>
    </row>
    <row r="88" spans="1:5" ht="12.75">
      <c r="A88" s="2">
        <v>157032</v>
      </c>
      <c r="B88" s="1">
        <v>38047</v>
      </c>
      <c r="C88">
        <f t="shared" si="5"/>
        <v>149007</v>
      </c>
      <c r="D88">
        <f t="shared" si="6"/>
        <v>147123.84615384616</v>
      </c>
      <c r="E88">
        <f t="shared" si="9"/>
        <v>148065.42307692306</v>
      </c>
    </row>
    <row r="89" spans="1:20" ht="12.75">
      <c r="A89" s="2">
        <v>153043</v>
      </c>
      <c r="B89" s="1">
        <v>38078</v>
      </c>
      <c r="C89">
        <f t="shared" si="5"/>
        <v>148191.27272727274</v>
      </c>
      <c r="D89">
        <f t="shared" si="6"/>
        <v>147443.6923076923</v>
      </c>
      <c r="E89">
        <f t="shared" si="9"/>
        <v>147817.48251748254</v>
      </c>
      <c r="G89" s="72" t="s">
        <v>77</v>
      </c>
      <c r="I89" s="92">
        <f>SUM(I64:I86)/23*100</f>
        <v>105.80743010335325</v>
      </c>
      <c r="J89" s="92">
        <f aca="true" t="shared" si="14" ref="J89:T89">SUM(J64:J86)/23*100</f>
        <v>105.37292314493874</v>
      </c>
      <c r="K89" s="92">
        <f t="shared" si="14"/>
        <v>104.77630224745404</v>
      </c>
      <c r="L89" s="92">
        <f t="shared" si="14"/>
        <v>103.15099516208718</v>
      </c>
      <c r="M89" s="92">
        <f t="shared" si="14"/>
        <v>100.91333392837791</v>
      </c>
      <c r="N89" s="92">
        <f t="shared" si="14"/>
        <v>97.3472423513948</v>
      </c>
      <c r="O89" s="92">
        <f>SUM(O64:O86)/24*100</f>
        <v>93.35245609601932</v>
      </c>
      <c r="P89" s="92">
        <f t="shared" si="14"/>
        <v>88.79591237245627</v>
      </c>
      <c r="Q89" s="92">
        <f t="shared" si="14"/>
        <v>90.07623688316737</v>
      </c>
      <c r="R89" s="92">
        <f t="shared" si="14"/>
        <v>93.61403931906382</v>
      </c>
      <c r="S89" s="92">
        <f t="shared" si="14"/>
        <v>96.44153851274318</v>
      </c>
      <c r="T89" s="92">
        <f t="shared" si="14"/>
        <v>98.28492795768923</v>
      </c>
    </row>
    <row r="90" spans="1:20" ht="12.75">
      <c r="A90" s="2">
        <v>146792</v>
      </c>
      <c r="B90" s="1">
        <v>38108</v>
      </c>
      <c r="C90">
        <f t="shared" si="5"/>
        <v>147490.45454545456</v>
      </c>
      <c r="D90">
        <f t="shared" si="6"/>
        <v>147840.38461538462</v>
      </c>
      <c r="E90">
        <f t="shared" si="9"/>
        <v>147665.4195804196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5" ht="12.75">
      <c r="A91" s="2">
        <v>143408</v>
      </c>
      <c r="B91" s="1">
        <v>38139</v>
      </c>
      <c r="C91">
        <f t="shared" si="5"/>
        <v>146792.36363636365</v>
      </c>
      <c r="D91">
        <f t="shared" si="6"/>
        <v>148185.84615384616</v>
      </c>
      <c r="E91">
        <f t="shared" si="9"/>
        <v>147489.1048951049</v>
      </c>
    </row>
    <row r="92" spans="1:5" ht="12.75">
      <c r="A92" s="2">
        <v>133965</v>
      </c>
      <c r="B92" s="1">
        <v>38169</v>
      </c>
      <c r="C92">
        <f t="shared" si="5"/>
        <v>146169.36363636365</v>
      </c>
      <c r="D92">
        <f t="shared" si="6"/>
        <v>148225.07692307694</v>
      </c>
      <c r="E92">
        <f t="shared" si="9"/>
        <v>147197.2202797203</v>
      </c>
    </row>
    <row r="93" spans="1:20" ht="12.75">
      <c r="A93" s="2">
        <v>133559</v>
      </c>
      <c r="B93" s="1">
        <v>38200</v>
      </c>
      <c r="C93">
        <f t="shared" si="5"/>
        <v>146123.45454545456</v>
      </c>
      <c r="D93">
        <f t="shared" si="6"/>
        <v>147780.07692307694</v>
      </c>
      <c r="E93">
        <f t="shared" si="9"/>
        <v>146951.76573426573</v>
      </c>
      <c r="T93" s="15"/>
    </row>
    <row r="94" spans="1:20" ht="12.75">
      <c r="A94" s="2">
        <v>135528</v>
      </c>
      <c r="B94" s="1">
        <v>38231</v>
      </c>
      <c r="C94">
        <f t="shared" si="5"/>
        <v>145977.9090909091</v>
      </c>
      <c r="D94">
        <f t="shared" si="6"/>
        <v>147486</v>
      </c>
      <c r="E94">
        <f t="shared" si="9"/>
        <v>146731.95454545453</v>
      </c>
      <c r="T94" s="15"/>
    </row>
    <row r="95" spans="1:20" ht="12.75">
      <c r="A95" s="2">
        <v>142163</v>
      </c>
      <c r="B95" s="1">
        <v>38261</v>
      </c>
      <c r="C95">
        <f t="shared" si="5"/>
        <v>146113</v>
      </c>
      <c r="D95">
        <f t="shared" si="6"/>
        <v>147009.6923076923</v>
      </c>
      <c r="E95">
        <f t="shared" si="9"/>
        <v>146561.34615384616</v>
      </c>
      <c r="T95" s="15"/>
    </row>
    <row r="96" spans="1:20" ht="12.75">
      <c r="A96" s="2">
        <v>149658</v>
      </c>
      <c r="B96" s="1">
        <v>38292</v>
      </c>
      <c r="C96">
        <f t="shared" si="5"/>
        <v>146481</v>
      </c>
      <c r="D96">
        <f t="shared" si="6"/>
        <v>148474</v>
      </c>
      <c r="E96">
        <f t="shared" si="9"/>
        <v>147477.5</v>
      </c>
      <c r="T96" s="15"/>
    </row>
    <row r="97" spans="1:20" ht="12.75">
      <c r="A97" s="2">
        <v>154363</v>
      </c>
      <c r="B97" s="1">
        <v>38322</v>
      </c>
      <c r="C97">
        <f t="shared" si="5"/>
        <v>149087.45454545456</v>
      </c>
      <c r="D97">
        <f t="shared" si="6"/>
        <v>149664.15384615384</v>
      </c>
      <c r="E97">
        <f t="shared" si="9"/>
        <v>149375.8041958042</v>
      </c>
      <c r="T97" s="15"/>
    </row>
    <row r="98" spans="1:20" ht="12.75">
      <c r="A98" s="2">
        <v>157847</v>
      </c>
      <c r="B98" s="1">
        <v>38353</v>
      </c>
      <c r="C98">
        <f t="shared" si="5"/>
        <v>151660.0909090909</v>
      </c>
      <c r="D98">
        <f t="shared" si="6"/>
        <v>150742.23076923078</v>
      </c>
      <c r="E98">
        <f t="shared" si="9"/>
        <v>151201.16083916085</v>
      </c>
      <c r="T98" s="15"/>
    </row>
    <row r="99" spans="1:20" ht="12.75">
      <c r="A99" s="2">
        <v>155431</v>
      </c>
      <c r="B99" s="1">
        <v>38384</v>
      </c>
      <c r="C99">
        <f t="shared" si="5"/>
        <v>153829.54545454544</v>
      </c>
      <c r="D99">
        <f t="shared" si="6"/>
        <v>152536.84615384616</v>
      </c>
      <c r="E99">
        <f t="shared" si="9"/>
        <v>153183.1958041958</v>
      </c>
      <c r="T99" s="15"/>
    </row>
    <row r="100" spans="1:20" ht="12.75">
      <c r="A100" s="2">
        <v>154529</v>
      </c>
      <c r="B100" s="1">
        <v>38412</v>
      </c>
      <c r="C100">
        <f aca="true" t="shared" si="15" ref="C100:C163">SUM(A95:A105)/11</f>
        <v>155808.36363636365</v>
      </c>
      <c r="D100">
        <f t="shared" si="6"/>
        <v>154348.92307692306</v>
      </c>
      <c r="E100">
        <f t="shared" si="9"/>
        <v>155078.64335664336</v>
      </c>
      <c r="T100" s="15"/>
    </row>
    <row r="101" spans="1:20" ht="12.75">
      <c r="A101" s="2">
        <v>150840</v>
      </c>
      <c r="B101" s="1">
        <v>38443</v>
      </c>
      <c r="C101">
        <f t="shared" si="15"/>
        <v>157167.72727272726</v>
      </c>
      <c r="D101">
        <f aca="true" t="shared" si="16" ref="D101:D164">SUM(A95:A107)/13</f>
        <v>156562.07692307694</v>
      </c>
      <c r="E101">
        <f t="shared" si="9"/>
        <v>156864.9020979021</v>
      </c>
      <c r="T101" s="15"/>
    </row>
    <row r="102" spans="1:20" ht="12.75">
      <c r="A102" s="2">
        <v>172079</v>
      </c>
      <c r="B102" s="1">
        <v>38473</v>
      </c>
      <c r="C102">
        <f t="shared" si="15"/>
        <v>158498.72727272726</v>
      </c>
      <c r="D102">
        <f t="shared" si="16"/>
        <v>158921.6923076923</v>
      </c>
      <c r="E102">
        <f t="shared" si="9"/>
        <v>158710.20979020977</v>
      </c>
      <c r="T102" s="15"/>
    </row>
    <row r="103" spans="1:20" ht="12.75">
      <c r="A103" s="2">
        <v>162264</v>
      </c>
      <c r="B103" s="1">
        <v>38504</v>
      </c>
      <c r="C103">
        <f t="shared" si="15"/>
        <v>160178.27272727274</v>
      </c>
      <c r="D103">
        <f t="shared" si="16"/>
        <v>161153.84615384616</v>
      </c>
      <c r="E103">
        <f t="shared" si="9"/>
        <v>160666.05944055945</v>
      </c>
      <c r="T103" s="15"/>
    </row>
    <row r="104" spans="1:20" ht="12.75">
      <c r="A104" s="2">
        <v>157423</v>
      </c>
      <c r="B104" s="1">
        <v>38534</v>
      </c>
      <c r="C104">
        <f t="shared" si="15"/>
        <v>162071.81818181818</v>
      </c>
      <c r="D104">
        <f t="shared" si="16"/>
        <v>163233.6923076923</v>
      </c>
      <c r="E104">
        <f t="shared" si="9"/>
        <v>162652.75524475524</v>
      </c>
      <c r="T104" s="15"/>
    </row>
    <row r="105" spans="1:5" ht="12.75">
      <c r="A105" s="2">
        <v>157295</v>
      </c>
      <c r="B105" s="1">
        <v>38565</v>
      </c>
      <c r="C105">
        <f t="shared" si="15"/>
        <v>164432.72727272726</v>
      </c>
      <c r="D105">
        <f t="shared" si="16"/>
        <v>164812.61538461538</v>
      </c>
      <c r="E105">
        <f t="shared" si="9"/>
        <v>164622.67132867133</v>
      </c>
    </row>
    <row r="106" spans="1:5" ht="12.75">
      <c r="A106" s="2">
        <v>157116</v>
      </c>
      <c r="B106" s="1">
        <v>38596</v>
      </c>
      <c r="C106">
        <f t="shared" si="15"/>
        <v>166600.36363636365</v>
      </c>
      <c r="D106">
        <f t="shared" si="16"/>
        <v>166403.61538461538</v>
      </c>
      <c r="E106">
        <f t="shared" si="9"/>
        <v>166501.9895104895</v>
      </c>
    </row>
    <row r="107" spans="1:5" ht="12.75">
      <c r="A107" s="2">
        <v>164299</v>
      </c>
      <c r="B107" s="1">
        <v>38626</v>
      </c>
      <c r="C107">
        <f t="shared" si="15"/>
        <v>168898</v>
      </c>
      <c r="D107">
        <f t="shared" si="16"/>
        <v>167619.23076923078</v>
      </c>
      <c r="E107">
        <f t="shared" si="9"/>
        <v>168258.61538461538</v>
      </c>
    </row>
    <row r="108" spans="1:5" ht="12.75">
      <c r="A108" s="2">
        <v>172838</v>
      </c>
      <c r="B108" s="1">
        <v>38657</v>
      </c>
      <c r="C108">
        <f t="shared" si="15"/>
        <v>168739.18181818182</v>
      </c>
      <c r="D108">
        <f t="shared" si="16"/>
        <v>168567</v>
      </c>
      <c r="E108">
        <f t="shared" si="9"/>
        <v>168653.0909090909</v>
      </c>
    </row>
    <row r="109" spans="1:5" ht="12.75">
      <c r="A109" s="2">
        <v>178676</v>
      </c>
      <c r="B109" s="1">
        <v>38687</v>
      </c>
      <c r="C109">
        <f t="shared" si="15"/>
        <v>168820.72727272726</v>
      </c>
      <c r="D109">
        <f t="shared" si="16"/>
        <v>167156.76923076922</v>
      </c>
      <c r="E109">
        <f t="shared" si="9"/>
        <v>167988.74825174824</v>
      </c>
    </row>
    <row r="110" spans="1:5" ht="12.75">
      <c r="A110" s="2">
        <v>181401</v>
      </c>
      <c r="B110" s="1">
        <v>38718</v>
      </c>
      <c r="C110">
        <f t="shared" si="15"/>
        <v>168486.45454545456</v>
      </c>
      <c r="D110">
        <f t="shared" si="16"/>
        <v>166064.76923076922</v>
      </c>
      <c r="E110">
        <f t="shared" si="9"/>
        <v>167275.6118881119</v>
      </c>
    </row>
    <row r="111" spans="1:5" ht="12.75">
      <c r="A111" s="2">
        <v>178373</v>
      </c>
      <c r="B111" s="1">
        <v>38749</v>
      </c>
      <c r="C111">
        <f t="shared" si="15"/>
        <v>167647.63636363635</v>
      </c>
      <c r="D111">
        <f t="shared" si="16"/>
        <v>165215.92307692306</v>
      </c>
      <c r="E111">
        <f t="shared" si="9"/>
        <v>166431.7797202797</v>
      </c>
    </row>
    <row r="112" spans="1:5" ht="12.75">
      <c r="A112" s="2">
        <v>176114</v>
      </c>
      <c r="B112" s="1">
        <v>38777</v>
      </c>
      <c r="C112">
        <f t="shared" si="15"/>
        <v>166672.36363636365</v>
      </c>
      <c r="D112">
        <f t="shared" si="16"/>
        <v>164411.23076923078</v>
      </c>
      <c r="E112">
        <f t="shared" si="9"/>
        <v>165541.7972027972</v>
      </c>
    </row>
    <row r="113" spans="1:5" ht="12.75">
      <c r="A113" s="2">
        <v>170332</v>
      </c>
      <c r="B113" s="1">
        <v>38808</v>
      </c>
      <c r="C113">
        <f t="shared" si="15"/>
        <v>165084.63636363635</v>
      </c>
      <c r="D113">
        <f t="shared" si="16"/>
        <v>163981.84615384616</v>
      </c>
      <c r="E113">
        <f t="shared" si="9"/>
        <v>164533.24125874124</v>
      </c>
    </row>
    <row r="114" spans="1:5" ht="12.75">
      <c r="A114" s="2">
        <v>163161</v>
      </c>
      <c r="B114" s="1">
        <v>38838</v>
      </c>
      <c r="C114">
        <f t="shared" si="15"/>
        <v>163147.9090909091</v>
      </c>
      <c r="D114">
        <f t="shared" si="16"/>
        <v>163550.38461538462</v>
      </c>
      <c r="E114">
        <f t="shared" si="9"/>
        <v>163349.14685314684</v>
      </c>
    </row>
    <row r="115" spans="1:5" ht="12.75">
      <c r="A115" s="2">
        <v>153746</v>
      </c>
      <c r="B115" s="1">
        <v>38869</v>
      </c>
      <c r="C115">
        <f t="shared" si="15"/>
        <v>161331</v>
      </c>
      <c r="D115">
        <f t="shared" si="16"/>
        <v>162614.07692307694</v>
      </c>
      <c r="E115">
        <f t="shared" si="9"/>
        <v>161972.53846153847</v>
      </c>
    </row>
    <row r="116" spans="1:5" ht="12.75">
      <c r="A116" s="2">
        <v>148068</v>
      </c>
      <c r="B116" s="1">
        <v>38899</v>
      </c>
      <c r="C116">
        <f t="shared" si="15"/>
        <v>159446</v>
      </c>
      <c r="D116">
        <f t="shared" si="16"/>
        <v>161453.07692307694</v>
      </c>
      <c r="E116">
        <f t="shared" si="9"/>
        <v>160449.53846153847</v>
      </c>
    </row>
    <row r="117" spans="1:5" ht="12.75">
      <c r="A117" s="2">
        <v>146388</v>
      </c>
      <c r="B117" s="1">
        <v>38930</v>
      </c>
      <c r="C117">
        <f t="shared" si="15"/>
        <v>158101.45454545456</v>
      </c>
      <c r="D117">
        <f t="shared" si="16"/>
        <v>159876.38461538462</v>
      </c>
      <c r="E117">
        <f t="shared" si="9"/>
        <v>158988.9195804196</v>
      </c>
    </row>
    <row r="118" spans="1:5" ht="12.75">
      <c r="A118" s="2">
        <v>146834</v>
      </c>
      <c r="B118" s="1">
        <v>38961</v>
      </c>
      <c r="C118">
        <f t="shared" si="15"/>
        <v>156718.72727272726</v>
      </c>
      <c r="D118">
        <f t="shared" si="16"/>
        <v>158454.3076923077</v>
      </c>
      <c r="E118">
        <f t="shared" si="9"/>
        <v>157586.51748251746</v>
      </c>
    </row>
    <row r="119" spans="1:5" ht="12.75">
      <c r="A119" s="2">
        <v>151534</v>
      </c>
      <c r="B119" s="1">
        <v>38991</v>
      </c>
      <c r="C119">
        <f t="shared" si="15"/>
        <v>155769.0909090909</v>
      </c>
      <c r="D119">
        <f t="shared" si="16"/>
        <v>156867</v>
      </c>
      <c r="E119">
        <f t="shared" si="9"/>
        <v>156318.04545454547</v>
      </c>
    </row>
    <row r="120" spans="1:5" ht="12.75">
      <c r="A120" s="2">
        <v>158690</v>
      </c>
      <c r="B120" s="1">
        <v>39022</v>
      </c>
      <c r="C120">
        <f t="shared" si="15"/>
        <v>155070.72727272726</v>
      </c>
      <c r="D120">
        <f t="shared" si="16"/>
        <v>155165.23076923078</v>
      </c>
      <c r="E120">
        <f t="shared" si="9"/>
        <v>155117.97902097902</v>
      </c>
    </row>
    <row r="121" spans="1:5" ht="12.75">
      <c r="A121" s="2">
        <v>160666</v>
      </c>
      <c r="B121" s="1">
        <v>39052</v>
      </c>
      <c r="C121">
        <f t="shared" si="15"/>
        <v>154567.36363636365</v>
      </c>
      <c r="D121">
        <f t="shared" si="16"/>
        <v>153626.38461538462</v>
      </c>
      <c r="E121">
        <f t="shared" si="9"/>
        <v>154096.87412587414</v>
      </c>
    </row>
    <row r="122" spans="1:5" ht="12.75">
      <c r="A122" s="2">
        <v>163583</v>
      </c>
      <c r="B122" s="1">
        <v>39083</v>
      </c>
      <c r="C122">
        <f t="shared" si="15"/>
        <v>154120.81818181818</v>
      </c>
      <c r="D122">
        <f t="shared" si="16"/>
        <v>152568.84615384616</v>
      </c>
      <c r="E122">
        <f t="shared" si="9"/>
        <v>153344.83216783218</v>
      </c>
    </row>
    <row r="123" spans="1:5" ht="12.75">
      <c r="A123" s="2">
        <v>160904</v>
      </c>
      <c r="B123" s="1">
        <v>39114</v>
      </c>
      <c r="C123">
        <f t="shared" si="15"/>
        <v>153539.9090909091</v>
      </c>
      <c r="D123">
        <f t="shared" si="16"/>
        <v>151971.23076923078</v>
      </c>
      <c r="E123">
        <f t="shared" si="9"/>
        <v>152755.56993006993</v>
      </c>
    </row>
    <row r="124" spans="1:5" ht="12.75">
      <c r="A124" s="2">
        <v>159886</v>
      </c>
      <c r="B124" s="1">
        <v>39142</v>
      </c>
      <c r="C124">
        <f t="shared" si="15"/>
        <v>152945.81818181818</v>
      </c>
      <c r="D124">
        <f t="shared" si="16"/>
        <v>151553.6923076923</v>
      </c>
      <c r="E124">
        <f t="shared" si="9"/>
        <v>152249.75524475524</v>
      </c>
    </row>
    <row r="125" spans="1:5" ht="12.75">
      <c r="A125" s="2">
        <v>155479</v>
      </c>
      <c r="B125" s="1">
        <v>39173</v>
      </c>
      <c r="C125">
        <f t="shared" si="15"/>
        <v>151984.54545454544</v>
      </c>
      <c r="D125">
        <f t="shared" si="16"/>
        <v>151518.07692307694</v>
      </c>
      <c r="E125">
        <f t="shared" si="9"/>
        <v>151751.3111888112</v>
      </c>
    </row>
    <row r="126" spans="1:5" ht="12.75">
      <c r="A126" s="2">
        <v>148209</v>
      </c>
      <c r="B126" s="1">
        <v>39203</v>
      </c>
      <c r="C126">
        <f t="shared" si="15"/>
        <v>150864.63636363635</v>
      </c>
      <c r="D126">
        <f t="shared" si="16"/>
        <v>151609.92307692306</v>
      </c>
      <c r="E126">
        <f t="shared" si="9"/>
        <v>151237.2797202797</v>
      </c>
    </row>
    <row r="127" spans="1:5" ht="12.75">
      <c r="A127" s="2">
        <v>143156</v>
      </c>
      <c r="B127" s="1">
        <v>39234</v>
      </c>
      <c r="C127">
        <f t="shared" si="15"/>
        <v>150143</v>
      </c>
      <c r="D127">
        <f t="shared" si="16"/>
        <v>151324.6923076923</v>
      </c>
      <c r="E127">
        <f t="shared" si="9"/>
        <v>150733.84615384616</v>
      </c>
    </row>
    <row r="128" spans="1:5" ht="12.75">
      <c r="A128" s="2">
        <v>139998</v>
      </c>
      <c r="B128" s="1">
        <v>39264</v>
      </c>
      <c r="C128">
        <f t="shared" si="15"/>
        <v>149361.0909090909</v>
      </c>
      <c r="D128">
        <f t="shared" si="16"/>
        <v>151362.84615384616</v>
      </c>
      <c r="E128">
        <f t="shared" si="9"/>
        <v>150361.96853146853</v>
      </c>
    </row>
    <row r="129" spans="1:5" ht="12.75">
      <c r="A129" s="2">
        <v>140299</v>
      </c>
      <c r="B129" s="1">
        <v>39295</v>
      </c>
      <c r="C129">
        <f t="shared" si="15"/>
        <v>149384.54545454544</v>
      </c>
      <c r="D129">
        <f t="shared" si="16"/>
        <v>151227.84615384616</v>
      </c>
      <c r="E129">
        <f t="shared" si="9"/>
        <v>150306.1958041958</v>
      </c>
    </row>
    <row r="130" spans="1:5" ht="12.75">
      <c r="A130" s="2">
        <v>140960</v>
      </c>
      <c r="B130" s="1">
        <v>39326</v>
      </c>
      <c r="C130">
        <f t="shared" si="15"/>
        <v>149561.0909090909</v>
      </c>
      <c r="D130">
        <f t="shared" si="16"/>
        <v>151172.15384615384</v>
      </c>
      <c r="E130">
        <f t="shared" si="9"/>
        <v>150366.62237762238</v>
      </c>
    </row>
    <row r="131" spans="1:5" ht="12.75">
      <c r="A131" s="2">
        <v>146371</v>
      </c>
      <c r="B131" s="1">
        <v>39356</v>
      </c>
      <c r="C131">
        <f t="shared" si="15"/>
        <v>149988.45454545456</v>
      </c>
      <c r="D131">
        <f t="shared" si="16"/>
        <v>151161.61538461538</v>
      </c>
      <c r="E131">
        <f t="shared" si="9"/>
        <v>150575.03496503498</v>
      </c>
    </row>
    <row r="132" spans="1:5" ht="12.75">
      <c r="A132" s="2">
        <v>152728</v>
      </c>
      <c r="B132" s="1">
        <v>39387</v>
      </c>
      <c r="C132">
        <f t="shared" si="15"/>
        <v>151037.54545454544</v>
      </c>
      <c r="D132">
        <f t="shared" si="16"/>
        <v>151261.61538461538</v>
      </c>
      <c r="E132">
        <f t="shared" si="9"/>
        <v>151149.5804195804</v>
      </c>
    </row>
    <row r="133" spans="1:5" ht="12.75">
      <c r="A133" s="2">
        <v>154982</v>
      </c>
      <c r="B133" s="1">
        <v>39417</v>
      </c>
      <c r="C133">
        <f t="shared" si="15"/>
        <v>152276</v>
      </c>
      <c r="D133">
        <f t="shared" si="16"/>
        <v>151607.6923076923</v>
      </c>
      <c r="E133">
        <f t="shared" si="9"/>
        <v>151941.84615384616</v>
      </c>
    </row>
    <row r="134" spans="1:5" ht="12.75">
      <c r="A134" s="2">
        <v>161162</v>
      </c>
      <c r="B134" s="1">
        <v>39448</v>
      </c>
      <c r="C134">
        <f t="shared" si="15"/>
        <v>153431.45454545456</v>
      </c>
      <c r="D134">
        <f t="shared" si="16"/>
        <v>152081.6923076923</v>
      </c>
      <c r="E134">
        <f t="shared" si="9"/>
        <v>152756.57342657342</v>
      </c>
    </row>
    <row r="135" spans="1:5" ht="12.75">
      <c r="A135" s="2">
        <v>161828</v>
      </c>
      <c r="B135" s="1">
        <v>39479</v>
      </c>
      <c r="C135">
        <f t="shared" si="15"/>
        <v>154251.36363636365</v>
      </c>
      <c r="D135">
        <f t="shared" si="16"/>
        <v>153038.53846153847</v>
      </c>
      <c r="E135">
        <f t="shared" si="9"/>
        <v>153644.95104895107</v>
      </c>
    </row>
    <row r="136" spans="1:5" ht="12.75">
      <c r="A136" s="2">
        <v>160180</v>
      </c>
      <c r="B136" s="1">
        <v>39508</v>
      </c>
      <c r="C136">
        <f t="shared" si="15"/>
        <v>155294.72727272726</v>
      </c>
      <c r="D136">
        <f t="shared" si="16"/>
        <v>154310.46153846153</v>
      </c>
      <c r="E136">
        <f aca="true" t="shared" si="17" ref="E136:E199">(C136+D136)/2</f>
        <v>154802.5944055944</v>
      </c>
    </row>
    <row r="137" spans="1:5" ht="12.75">
      <c r="A137" s="2">
        <v>159749</v>
      </c>
      <c r="B137" s="1">
        <v>39539</v>
      </c>
      <c r="C137">
        <f t="shared" si="15"/>
        <v>156245.9090909091</v>
      </c>
      <c r="D137">
        <f t="shared" si="16"/>
        <v>156423</v>
      </c>
      <c r="E137">
        <f t="shared" si="17"/>
        <v>156334.45454545453</v>
      </c>
    </row>
    <row r="138" spans="1:5" ht="12.75">
      <c r="A138" s="2">
        <v>156779</v>
      </c>
      <c r="B138" s="1">
        <v>39569</v>
      </c>
      <c r="C138">
        <f t="shared" si="15"/>
        <v>157672.72727272726</v>
      </c>
      <c r="D138">
        <f t="shared" si="16"/>
        <v>159072.92307692306</v>
      </c>
      <c r="E138">
        <f t="shared" si="17"/>
        <v>158372.82517482515</v>
      </c>
    </row>
    <row r="139" spans="1:5" ht="12.75">
      <c r="A139" s="2">
        <v>152708</v>
      </c>
      <c r="B139" s="1">
        <v>39600</v>
      </c>
      <c r="C139">
        <f t="shared" si="15"/>
        <v>160021.63636363635</v>
      </c>
      <c r="D139">
        <f t="shared" si="16"/>
        <v>161932.53846153847</v>
      </c>
      <c r="E139">
        <f t="shared" si="17"/>
        <v>160977.08741258743</v>
      </c>
    </row>
    <row r="140" spans="1:5" ht="12.75">
      <c r="A140" s="2">
        <v>149318</v>
      </c>
      <c r="B140" s="1">
        <v>39630</v>
      </c>
      <c r="C140">
        <f t="shared" si="15"/>
        <v>162634.45454545456</v>
      </c>
      <c r="D140">
        <f t="shared" si="16"/>
        <v>165496.6923076923</v>
      </c>
      <c r="E140">
        <f t="shared" si="17"/>
        <v>164065.57342657342</v>
      </c>
    </row>
    <row r="141" spans="1:5" ht="12.75">
      <c r="A141" s="2">
        <v>152437</v>
      </c>
      <c r="B141" s="1">
        <v>39661</v>
      </c>
      <c r="C141">
        <f t="shared" si="15"/>
        <v>166224.27272727274</v>
      </c>
      <c r="D141">
        <f t="shared" si="16"/>
        <v>168989.61538461538</v>
      </c>
      <c r="E141">
        <f t="shared" si="17"/>
        <v>167606.94405594404</v>
      </c>
    </row>
    <row r="142" spans="1:5" ht="12.75">
      <c r="A142" s="2">
        <v>156834</v>
      </c>
      <c r="B142" s="1">
        <v>39692</v>
      </c>
      <c r="C142">
        <f t="shared" si="15"/>
        <v>170441.54545454544</v>
      </c>
      <c r="D142">
        <f t="shared" si="16"/>
        <v>172809.3076923077</v>
      </c>
      <c r="E142">
        <f t="shared" si="17"/>
        <v>171625.42657342658</v>
      </c>
    </row>
    <row r="143" spans="1:5" ht="12.75">
      <c r="A143" s="2">
        <v>168423</v>
      </c>
      <c r="B143" s="1">
        <v>39722</v>
      </c>
      <c r="C143">
        <f t="shared" si="15"/>
        <v>175144.72727272726</v>
      </c>
      <c r="D143">
        <f t="shared" si="16"/>
        <v>176692.53846153847</v>
      </c>
      <c r="E143">
        <f t="shared" si="17"/>
        <v>175918.63286713287</v>
      </c>
    </row>
    <row r="144" spans="1:5" ht="12.75">
      <c r="A144" s="2">
        <v>180820</v>
      </c>
      <c r="B144" s="1">
        <v>39753</v>
      </c>
      <c r="C144">
        <f t="shared" si="15"/>
        <v>180043.18181818182</v>
      </c>
      <c r="D144">
        <f t="shared" si="16"/>
        <v>180367.07692307694</v>
      </c>
      <c r="E144">
        <f t="shared" si="17"/>
        <v>180205.12937062938</v>
      </c>
    </row>
    <row r="145" spans="1:5" ht="12.75">
      <c r="A145" s="2">
        <v>189903</v>
      </c>
      <c r="B145" s="1">
        <v>39783</v>
      </c>
      <c r="C145">
        <f t="shared" si="15"/>
        <v>185025.9090909091</v>
      </c>
      <c r="D145">
        <f t="shared" si="16"/>
        <v>183710.23076923078</v>
      </c>
      <c r="E145">
        <f t="shared" si="17"/>
        <v>184368.06993006993</v>
      </c>
    </row>
    <row r="146" spans="1:5" ht="12.75">
      <c r="A146" s="2">
        <v>201316</v>
      </c>
      <c r="B146" s="1">
        <v>39814</v>
      </c>
      <c r="C146">
        <f t="shared" si="15"/>
        <v>189655.18181818182</v>
      </c>
      <c r="D146">
        <f t="shared" si="16"/>
        <v>186798.76923076922</v>
      </c>
      <c r="E146">
        <f t="shared" si="17"/>
        <v>188226.9755244755</v>
      </c>
    </row>
    <row r="147" spans="1:5" ht="12.75">
      <c r="A147" s="2">
        <v>206570</v>
      </c>
      <c r="B147" s="1">
        <v>39845</v>
      </c>
      <c r="C147">
        <f t="shared" si="15"/>
        <v>193329.9090909091</v>
      </c>
      <c r="D147">
        <f t="shared" si="16"/>
        <v>190331.3076923077</v>
      </c>
      <c r="E147">
        <f t="shared" si="17"/>
        <v>191830.6083916084</v>
      </c>
    </row>
    <row r="148" spans="1:5" ht="12.75">
      <c r="A148" s="2">
        <v>211484</v>
      </c>
      <c r="B148" s="1">
        <v>39873</v>
      </c>
      <c r="C148">
        <f t="shared" si="15"/>
        <v>196821.45454545456</v>
      </c>
      <c r="D148">
        <f t="shared" si="16"/>
        <v>194025.76923076922</v>
      </c>
      <c r="E148">
        <f t="shared" si="17"/>
        <v>195423.6118881119</v>
      </c>
    </row>
    <row r="149" spans="1:5" ht="12.75">
      <c r="A149" s="2">
        <v>210662</v>
      </c>
      <c r="B149" s="1">
        <v>39904</v>
      </c>
      <c r="C149">
        <f t="shared" si="15"/>
        <v>199734.36363636365</v>
      </c>
      <c r="D149">
        <f t="shared" si="16"/>
        <v>198032.61538461538</v>
      </c>
      <c r="E149">
        <f t="shared" si="17"/>
        <v>198883.4895104895</v>
      </c>
    </row>
    <row r="150" spans="1:5" ht="12.75">
      <c r="A150" s="2">
        <v>207518</v>
      </c>
      <c r="B150" s="1">
        <v>39934</v>
      </c>
      <c r="C150">
        <f t="shared" si="15"/>
        <v>202289.18181818182</v>
      </c>
      <c r="D150">
        <f t="shared" si="16"/>
        <v>201756.07692307694</v>
      </c>
      <c r="E150">
        <f t="shared" si="17"/>
        <v>202022.62937062938</v>
      </c>
    </row>
    <row r="151" spans="1:5" ht="12.75">
      <c r="A151" s="2">
        <v>200240</v>
      </c>
      <c r="B151" s="1">
        <v>39965</v>
      </c>
      <c r="C151">
        <f t="shared" si="15"/>
        <v>204736.9090909091</v>
      </c>
      <c r="D151">
        <f t="shared" si="16"/>
        <v>204988.3076923077</v>
      </c>
      <c r="E151">
        <f t="shared" si="17"/>
        <v>204862.6083916084</v>
      </c>
    </row>
    <row r="152" spans="1:5" ht="12.75">
      <c r="A152" s="2">
        <v>192859</v>
      </c>
      <c r="B152" s="1">
        <v>39995</v>
      </c>
      <c r="C152">
        <f t="shared" si="15"/>
        <v>206693.54545454544</v>
      </c>
      <c r="D152">
        <f t="shared" si="16"/>
        <v>208197.92307692306</v>
      </c>
      <c r="E152">
        <f t="shared" si="17"/>
        <v>207445.73426573427</v>
      </c>
    </row>
    <row r="153" spans="1:5" ht="12.75">
      <c r="A153" s="2">
        <v>195241</v>
      </c>
      <c r="B153" s="1">
        <v>40026</v>
      </c>
      <c r="C153">
        <f t="shared" si="15"/>
        <v>208971.54545454544</v>
      </c>
      <c r="D153">
        <f t="shared" si="16"/>
        <v>210725.23076923078</v>
      </c>
      <c r="E153">
        <f t="shared" si="17"/>
        <v>209848.3881118881</v>
      </c>
    </row>
    <row r="154" spans="1:5" ht="12.75">
      <c r="A154" s="2">
        <v>200465</v>
      </c>
      <c r="B154" s="1">
        <v>40057</v>
      </c>
      <c r="C154">
        <f t="shared" si="15"/>
        <v>211034</v>
      </c>
      <c r="D154">
        <f t="shared" si="16"/>
        <v>213023.61538461538</v>
      </c>
      <c r="E154">
        <f t="shared" si="17"/>
        <v>212028.8076923077</v>
      </c>
    </row>
    <row r="155" spans="1:5" ht="12.75">
      <c r="A155" s="2">
        <v>208923</v>
      </c>
      <c r="B155" s="1">
        <v>40087</v>
      </c>
      <c r="C155">
        <f t="shared" si="15"/>
        <v>213378.27272727274</v>
      </c>
      <c r="D155">
        <f t="shared" si="16"/>
        <v>214749.15384615384</v>
      </c>
      <c r="E155">
        <f t="shared" si="17"/>
        <v>214063.7132867133</v>
      </c>
    </row>
    <row r="156" spans="1:5" ht="12.75">
      <c r="A156" s="2">
        <v>216828</v>
      </c>
      <c r="B156" s="1">
        <v>40118</v>
      </c>
      <c r="C156">
        <f t="shared" si="15"/>
        <v>215778.0909090909</v>
      </c>
      <c r="D156">
        <f t="shared" si="16"/>
        <v>216121.84615384616</v>
      </c>
      <c r="E156">
        <f t="shared" si="17"/>
        <v>215949.96853146853</v>
      </c>
    </row>
    <row r="157" spans="1:5" ht="12.75">
      <c r="A157" s="2">
        <v>222839</v>
      </c>
      <c r="B157" s="1">
        <v>40148</v>
      </c>
      <c r="C157">
        <f t="shared" si="15"/>
        <v>218347.81818181818</v>
      </c>
      <c r="D157">
        <f t="shared" si="16"/>
        <v>217068.53846153847</v>
      </c>
      <c r="E157">
        <f t="shared" si="17"/>
        <v>217708.1783216783</v>
      </c>
    </row>
    <row r="158" spans="1:5" ht="12.75">
      <c r="A158" s="2">
        <v>231628</v>
      </c>
      <c r="B158" s="1">
        <v>40179</v>
      </c>
      <c r="C158">
        <f t="shared" si="15"/>
        <v>220799.27272727274</v>
      </c>
      <c r="D158">
        <f t="shared" si="16"/>
        <v>217803.07692307694</v>
      </c>
      <c r="E158">
        <f t="shared" si="17"/>
        <v>219301.17482517485</v>
      </c>
    </row>
    <row r="159" spans="1:5" ht="12.75">
      <c r="A159" s="2">
        <v>234171</v>
      </c>
      <c r="B159" s="1">
        <v>40210</v>
      </c>
      <c r="C159">
        <f t="shared" si="15"/>
        <v>222121.81818181818</v>
      </c>
      <c r="D159">
        <f t="shared" si="16"/>
        <v>219239.46153846153</v>
      </c>
      <c r="E159">
        <f t="shared" si="17"/>
        <v>220680.63986013987</v>
      </c>
    </row>
    <row r="160" spans="1:5" ht="12.75">
      <c r="A160" s="2">
        <v>236449</v>
      </c>
      <c r="B160" s="1">
        <v>40238</v>
      </c>
      <c r="C160">
        <f t="shared" si="15"/>
        <v>223127.9090909091</v>
      </c>
      <c r="D160">
        <f t="shared" si="16"/>
        <v>220843.61538461538</v>
      </c>
      <c r="E160">
        <f t="shared" si="17"/>
        <v>221985.76223776222</v>
      </c>
    </row>
    <row r="161" spans="1:5" ht="12.75">
      <c r="A161" s="2">
        <v>233916</v>
      </c>
      <c r="B161" s="1">
        <v>40269</v>
      </c>
      <c r="C161">
        <f t="shared" si="15"/>
        <v>223779.9090909091</v>
      </c>
      <c r="D161">
        <f t="shared" si="16"/>
        <v>222645.84615384616</v>
      </c>
      <c r="E161">
        <f t="shared" si="17"/>
        <v>223212.87762237762</v>
      </c>
    </row>
    <row r="162" spans="1:5" ht="12.75">
      <c r="A162" s="2">
        <v>228507</v>
      </c>
      <c r="B162" s="1">
        <v>40299</v>
      </c>
      <c r="C162">
        <f t="shared" si="15"/>
        <v>224422.27272727274</v>
      </c>
      <c r="D162">
        <f t="shared" si="16"/>
        <v>224399.53846153847</v>
      </c>
      <c r="E162">
        <f t="shared" si="17"/>
        <v>224410.9055944056</v>
      </c>
    </row>
    <row r="163" spans="1:5" ht="12.75">
      <c r="A163" s="2">
        <v>219825</v>
      </c>
      <c r="B163" s="1">
        <v>40330</v>
      </c>
      <c r="C163">
        <f t="shared" si="15"/>
        <v>225229.72727272726</v>
      </c>
      <c r="D163">
        <f t="shared" si="16"/>
        <v>225975.3076923077</v>
      </c>
      <c r="E163">
        <f t="shared" si="17"/>
        <v>225602.51748251746</v>
      </c>
    </row>
    <row r="164" spans="1:5" ht="12.75">
      <c r="A164" s="2">
        <v>209789</v>
      </c>
      <c r="B164" s="1">
        <v>40360</v>
      </c>
      <c r="C164">
        <f aca="true" t="shared" si="18" ref="C164:C227">SUM(A159:A169)/11</f>
        <v>225746.54545454544</v>
      </c>
      <c r="D164">
        <f t="shared" si="16"/>
        <v>227743.92307692306</v>
      </c>
      <c r="E164">
        <f t="shared" si="17"/>
        <v>226745.23426573427</v>
      </c>
    </row>
    <row r="165" spans="1:5" ht="12.75">
      <c r="A165" s="2">
        <v>211532</v>
      </c>
      <c r="B165" s="1">
        <v>40391</v>
      </c>
      <c r="C165">
        <f t="shared" si="18"/>
        <v>226806.54545454544</v>
      </c>
      <c r="D165">
        <f aca="true" t="shared" si="19" ref="D165:D228">SUM(A159:A171)/13</f>
        <v>229024.76923076922</v>
      </c>
      <c r="E165">
        <f t="shared" si="17"/>
        <v>227915.65734265733</v>
      </c>
    </row>
    <row r="166" spans="1:5" ht="12.75">
      <c r="A166" s="2">
        <v>216095</v>
      </c>
      <c r="B166" s="1">
        <v>40422</v>
      </c>
      <c r="C166">
        <f t="shared" si="18"/>
        <v>227882</v>
      </c>
      <c r="D166">
        <f t="shared" si="19"/>
        <v>230184.38461538462</v>
      </c>
      <c r="E166">
        <f t="shared" si="17"/>
        <v>229033.1923076923</v>
      </c>
    </row>
    <row r="167" spans="1:5" ht="12.75">
      <c r="A167" s="2">
        <v>223894</v>
      </c>
      <c r="B167" s="1">
        <v>40452</v>
      </c>
      <c r="C167">
        <f t="shared" si="18"/>
        <v>229275.63636363635</v>
      </c>
      <c r="D167">
        <f t="shared" si="19"/>
        <v>230816.15384615384</v>
      </c>
      <c r="E167">
        <f t="shared" si="17"/>
        <v>230045.8951048951</v>
      </c>
    </row>
    <row r="168" spans="1:5" ht="12.75">
      <c r="A168" s="2">
        <v>231721</v>
      </c>
      <c r="B168" s="1">
        <v>40483</v>
      </c>
      <c r="C168">
        <f t="shared" si="18"/>
        <v>230744.27272727274</v>
      </c>
      <c r="D168">
        <f t="shared" si="19"/>
        <v>231285.23076923078</v>
      </c>
      <c r="E168">
        <f t="shared" si="17"/>
        <v>231014.75174825176</v>
      </c>
    </row>
    <row r="169" spans="1:5" ht="12.75">
      <c r="A169" s="2">
        <v>237313</v>
      </c>
      <c r="B169" s="1">
        <v>40513</v>
      </c>
      <c r="C169">
        <f t="shared" si="18"/>
        <v>232579.63636363635</v>
      </c>
      <c r="D169">
        <f t="shared" si="19"/>
        <v>231673.6923076923</v>
      </c>
      <c r="E169">
        <f t="shared" si="17"/>
        <v>232126.66433566433</v>
      </c>
    </row>
    <row r="170" spans="1:5" ht="12.75">
      <c r="A170" s="2">
        <v>245831</v>
      </c>
      <c r="B170" s="1">
        <v>40544</v>
      </c>
      <c r="C170">
        <f t="shared" si="18"/>
        <v>234740.36363636365</v>
      </c>
      <c r="D170">
        <f t="shared" si="19"/>
        <v>231917.92307692306</v>
      </c>
      <c r="E170">
        <f t="shared" si="17"/>
        <v>233329.14335664336</v>
      </c>
    </row>
    <row r="171" spans="1:5" ht="12.75">
      <c r="A171" s="2">
        <v>248279</v>
      </c>
      <c r="B171" s="1">
        <v>40575</v>
      </c>
      <c r="C171">
        <f t="shared" si="18"/>
        <v>235782.9090909091</v>
      </c>
      <c r="D171">
        <f t="shared" si="19"/>
        <v>233055.84615384616</v>
      </c>
      <c r="E171">
        <f t="shared" si="17"/>
        <v>234419.37762237762</v>
      </c>
    </row>
    <row r="172" spans="1:5" ht="12.75">
      <c r="A172" s="2">
        <v>249246</v>
      </c>
      <c r="B172" s="1">
        <v>40603</v>
      </c>
      <c r="C172">
        <f t="shared" si="18"/>
        <v>236554.45454545456</v>
      </c>
      <c r="D172">
        <f t="shared" si="19"/>
        <v>234700.92307692306</v>
      </c>
      <c r="E172">
        <f t="shared" si="17"/>
        <v>235627.6888111888</v>
      </c>
    </row>
    <row r="173" spans="1:5" ht="12.75">
      <c r="A173" s="2">
        <v>244662</v>
      </c>
      <c r="B173" s="1">
        <v>40634</v>
      </c>
      <c r="C173">
        <f t="shared" si="18"/>
        <v>237374.81818181818</v>
      </c>
      <c r="D173">
        <f t="shared" si="19"/>
        <v>236704.53846153847</v>
      </c>
      <c r="E173">
        <f t="shared" si="17"/>
        <v>237039.6783216783</v>
      </c>
    </row>
    <row r="174" spans="1:5" ht="12.75">
      <c r="A174" s="2">
        <v>240014</v>
      </c>
      <c r="B174" s="1">
        <v>40664</v>
      </c>
      <c r="C174">
        <f t="shared" si="18"/>
        <v>238322.18181818182</v>
      </c>
      <c r="D174">
        <f t="shared" si="19"/>
        <v>238975.46153846153</v>
      </c>
      <c r="E174">
        <f t="shared" si="17"/>
        <v>238648.8216783217</v>
      </c>
    </row>
    <row r="175" spans="1:5" ht="12.75">
      <c r="A175" s="2">
        <v>233557</v>
      </c>
      <c r="B175" s="1">
        <v>40695</v>
      </c>
      <c r="C175">
        <f t="shared" si="18"/>
        <v>239786.0909090909</v>
      </c>
      <c r="D175">
        <f t="shared" si="19"/>
        <v>241014.92307692306</v>
      </c>
      <c r="E175">
        <f t="shared" si="17"/>
        <v>240400.50699300697</v>
      </c>
    </row>
    <row r="176" spans="1:5" ht="12.75">
      <c r="A176" s="2">
        <v>223000</v>
      </c>
      <c r="B176" s="1">
        <v>40725</v>
      </c>
      <c r="C176">
        <f t="shared" si="18"/>
        <v>240913.63636363635</v>
      </c>
      <c r="D176">
        <f t="shared" si="19"/>
        <v>243628.07692307694</v>
      </c>
      <c r="E176">
        <f t="shared" si="17"/>
        <v>242270.85664335664</v>
      </c>
    </row>
    <row r="177" spans="1:5" ht="12.75">
      <c r="A177" s="2">
        <v>224582</v>
      </c>
      <c r="B177" s="1">
        <v>40756</v>
      </c>
      <c r="C177">
        <f t="shared" si="18"/>
        <v>243005</v>
      </c>
      <c r="D177">
        <f t="shared" si="19"/>
        <v>245846.84615384616</v>
      </c>
      <c r="E177">
        <f t="shared" si="17"/>
        <v>244425.92307692306</v>
      </c>
    </row>
    <row r="178" spans="1:5" ht="12.75">
      <c r="A178" s="2">
        <v>232918</v>
      </c>
      <c r="B178" s="1">
        <v>40787</v>
      </c>
      <c r="C178">
        <f t="shared" si="18"/>
        <v>245316.72727272726</v>
      </c>
      <c r="D178">
        <f t="shared" si="19"/>
        <v>248040.38461538462</v>
      </c>
      <c r="E178">
        <f t="shared" si="17"/>
        <v>246678.55594405596</v>
      </c>
    </row>
    <row r="179" spans="1:5" ht="12.75">
      <c r="A179" s="2">
        <v>242142</v>
      </c>
      <c r="B179" s="1">
        <v>40817</v>
      </c>
      <c r="C179">
        <f t="shared" si="18"/>
        <v>248237.9090909091</v>
      </c>
      <c r="D179">
        <f t="shared" si="19"/>
        <v>250224.84615384616</v>
      </c>
      <c r="E179">
        <f t="shared" si="17"/>
        <v>249231.37762237762</v>
      </c>
    </row>
    <row r="180" spans="1:5" ht="12.75">
      <c r="A180" s="2">
        <v>253416</v>
      </c>
      <c r="B180" s="1">
        <v>40848</v>
      </c>
      <c r="C180">
        <f t="shared" si="18"/>
        <v>251658.81818181818</v>
      </c>
      <c r="D180">
        <f t="shared" si="19"/>
        <v>252682.23076923078</v>
      </c>
      <c r="E180">
        <f t="shared" si="17"/>
        <v>252170.5244755245</v>
      </c>
    </row>
    <row r="181" spans="1:5" ht="12.75">
      <c r="A181" s="2">
        <v>258234</v>
      </c>
      <c r="B181" s="1">
        <v>40878</v>
      </c>
      <c r="C181">
        <f t="shared" si="18"/>
        <v>255572.54545454544</v>
      </c>
      <c r="D181">
        <f t="shared" si="19"/>
        <v>254927.53846153847</v>
      </c>
      <c r="E181">
        <f t="shared" si="17"/>
        <v>255250.04195804195</v>
      </c>
    </row>
    <row r="182" spans="1:5" ht="12.75">
      <c r="A182" s="2">
        <v>271284</v>
      </c>
      <c r="B182" s="1">
        <v>40909</v>
      </c>
      <c r="C182">
        <f t="shared" si="18"/>
        <v>259772.81818181818</v>
      </c>
      <c r="D182">
        <f t="shared" si="19"/>
        <v>256976.84615384616</v>
      </c>
      <c r="E182">
        <f t="shared" si="17"/>
        <v>258374.83216783218</v>
      </c>
    </row>
    <row r="183" spans="1:5" ht="12.75">
      <c r="A183" s="2">
        <v>274675</v>
      </c>
      <c r="B183" s="1">
        <v>40940</v>
      </c>
      <c r="C183">
        <f t="shared" si="18"/>
        <v>263010.63636363635</v>
      </c>
      <c r="D183">
        <f t="shared" si="19"/>
        <v>259612.76923076922</v>
      </c>
      <c r="E183">
        <f t="shared" si="17"/>
        <v>261311.7027972028</v>
      </c>
    </row>
    <row r="184" spans="1:5" ht="12.75">
      <c r="A184" s="2">
        <v>276795</v>
      </c>
      <c r="B184" s="1">
        <v>40969</v>
      </c>
      <c r="C184">
        <f t="shared" si="18"/>
        <v>265224.1818181818</v>
      </c>
      <c r="D184">
        <f t="shared" si="19"/>
        <v>262289</v>
      </c>
      <c r="E184">
        <f t="shared" si="17"/>
        <v>263756.59090909094</v>
      </c>
    </row>
    <row r="185" spans="1:5" ht="12.75">
      <c r="A185" s="2">
        <v>277644</v>
      </c>
      <c r="B185" s="1">
        <v>41000</v>
      </c>
      <c r="C185">
        <f t="shared" si="18"/>
        <v>266790.63636363635</v>
      </c>
      <c r="D185">
        <f t="shared" si="19"/>
        <v>264973.1538461539</v>
      </c>
      <c r="E185">
        <f t="shared" si="17"/>
        <v>265881.8951048951</v>
      </c>
    </row>
    <row r="186" spans="1:5" ht="12.75">
      <c r="A186" s="2">
        <v>276608</v>
      </c>
      <c r="B186" s="1">
        <v>41030</v>
      </c>
      <c r="C186">
        <f t="shared" si="18"/>
        <v>268099.36363636365</v>
      </c>
      <c r="D186">
        <f t="shared" si="19"/>
        <v>267618.8461538461</v>
      </c>
      <c r="E186">
        <f t="shared" si="17"/>
        <v>267859.1048951049</v>
      </c>
    </row>
    <row r="187" spans="1:5" ht="12.75">
      <c r="A187" s="2">
        <v>269203</v>
      </c>
      <c r="B187" s="1">
        <v>41061</v>
      </c>
      <c r="C187">
        <f t="shared" si="18"/>
        <v>269763.1818181818</v>
      </c>
      <c r="D187">
        <f t="shared" si="19"/>
        <v>269570.46153846156</v>
      </c>
      <c r="E187">
        <f t="shared" si="17"/>
        <v>269666.8216783217</v>
      </c>
    </row>
    <row r="188" spans="1:5" ht="12.75">
      <c r="A188" s="2">
        <v>260198</v>
      </c>
      <c r="B188" s="1">
        <v>41091</v>
      </c>
      <c r="C188">
        <f t="shared" si="18"/>
        <v>270445.2727272727</v>
      </c>
      <c r="D188">
        <f t="shared" si="19"/>
        <v>272074.76923076925</v>
      </c>
      <c r="E188">
        <f t="shared" si="17"/>
        <v>271260.020979021</v>
      </c>
    </row>
    <row r="189" spans="1:5" ht="12.75">
      <c r="A189" s="2">
        <v>257267</v>
      </c>
      <c r="B189" s="1">
        <v>41122</v>
      </c>
      <c r="C189">
        <f t="shared" si="18"/>
        <v>271910.2727272727</v>
      </c>
      <c r="D189">
        <f t="shared" si="19"/>
        <v>273731.6153846154</v>
      </c>
      <c r="E189">
        <f t="shared" si="17"/>
        <v>272820.94405594404</v>
      </c>
    </row>
    <row r="190" spans="1:5" ht="12.75">
      <c r="A190" s="2">
        <v>259373</v>
      </c>
      <c r="B190" s="1">
        <v>41153</v>
      </c>
      <c r="C190">
        <f t="shared" si="18"/>
        <v>273367.36363636365</v>
      </c>
      <c r="D190">
        <f t="shared" si="19"/>
        <v>275001.76923076925</v>
      </c>
      <c r="E190">
        <f t="shared" si="17"/>
        <v>274184.56643356645</v>
      </c>
    </row>
    <row r="191" spans="1:5" ht="12.75">
      <c r="A191" s="2">
        <v>267812</v>
      </c>
      <c r="B191" s="1">
        <v>41183</v>
      </c>
      <c r="C191">
        <f t="shared" si="18"/>
        <v>274598.54545454547</v>
      </c>
      <c r="D191">
        <f t="shared" si="19"/>
        <v>276052.8461538461</v>
      </c>
      <c r="E191">
        <f t="shared" si="17"/>
        <v>275325.6958041958</v>
      </c>
    </row>
    <row r="192" spans="1:5" ht="12.75">
      <c r="A192" s="2">
        <v>276536</v>
      </c>
      <c r="B192" s="1">
        <v>41214</v>
      </c>
      <c r="C192">
        <f t="shared" si="18"/>
        <v>275857.7272727273</v>
      </c>
      <c r="D192">
        <f t="shared" si="19"/>
        <v>276533</v>
      </c>
      <c r="E192">
        <f t="shared" si="17"/>
        <v>276195.36363636365</v>
      </c>
    </row>
    <row r="193" spans="1:5" ht="12.75">
      <c r="A193" s="2">
        <v>278787</v>
      </c>
      <c r="B193" s="1">
        <v>41244</v>
      </c>
      <c r="C193">
        <f t="shared" si="18"/>
        <v>277192.54545454547</v>
      </c>
      <c r="D193">
        <f t="shared" si="19"/>
        <v>276288.8461538461</v>
      </c>
      <c r="E193">
        <f t="shared" si="17"/>
        <v>276740.6958041958</v>
      </c>
    </row>
    <row r="194" spans="1:5" ht="12.75">
      <c r="A194" s="2">
        <v>290790</v>
      </c>
      <c r="B194" s="1">
        <v>41275</v>
      </c>
      <c r="C194">
        <f t="shared" si="18"/>
        <v>278395.8181818182</v>
      </c>
      <c r="D194">
        <f t="shared" si="19"/>
        <v>275665.6923076923</v>
      </c>
      <c r="E194">
        <f t="shared" si="17"/>
        <v>277030.75524475524</v>
      </c>
    </row>
    <row r="195" spans="1:5" ht="12.75">
      <c r="A195" s="2">
        <v>292823</v>
      </c>
      <c r="B195" s="1">
        <v>41306</v>
      </c>
      <c r="C195">
        <f t="shared" si="18"/>
        <v>278744.45454545453</v>
      </c>
      <c r="D195">
        <f t="shared" si="19"/>
        <v>275460</v>
      </c>
      <c r="E195">
        <f t="shared" si="17"/>
        <v>277102.2272727273</v>
      </c>
    </row>
    <row r="196" spans="1:5" ht="12.75">
      <c r="A196" s="2">
        <v>291187</v>
      </c>
      <c r="B196" s="1">
        <v>41334</v>
      </c>
      <c r="C196">
        <f t="shared" si="18"/>
        <v>278576.36363636365</v>
      </c>
      <c r="D196">
        <f t="shared" si="19"/>
        <v>275726.6153846154</v>
      </c>
      <c r="E196">
        <f t="shared" si="17"/>
        <v>277151.4895104895</v>
      </c>
    </row>
    <row r="197" spans="1:5" ht="12.75">
      <c r="A197" s="2">
        <v>290459</v>
      </c>
      <c r="B197" s="1">
        <v>41365</v>
      </c>
      <c r="C197">
        <f t="shared" si="18"/>
        <v>277932.8181818182</v>
      </c>
      <c r="D197">
        <f t="shared" si="19"/>
        <v>276407.53846153844</v>
      </c>
      <c r="E197">
        <f t="shared" si="17"/>
        <v>277170.1783216783</v>
      </c>
    </row>
    <row r="198" spans="1:5" ht="12.75">
      <c r="A198" s="2">
        <v>283886</v>
      </c>
      <c r="B198" s="1">
        <v>41395</v>
      </c>
      <c r="C198">
        <f t="shared" si="18"/>
        <v>277177.2727272727</v>
      </c>
      <c r="D198">
        <f t="shared" si="19"/>
        <v>276641.53846153844</v>
      </c>
      <c r="E198">
        <f t="shared" si="17"/>
        <v>276909.4055944056</v>
      </c>
    </row>
    <row r="199" spans="1:5" ht="12.75">
      <c r="A199" s="2">
        <v>273434</v>
      </c>
      <c r="B199" s="1">
        <v>41426</v>
      </c>
      <c r="C199">
        <f t="shared" si="18"/>
        <v>276456.0909090909</v>
      </c>
      <c r="D199">
        <f t="shared" si="19"/>
        <v>276220.53846153844</v>
      </c>
      <c r="E199">
        <f t="shared" si="17"/>
        <v>276338.31468531466</v>
      </c>
    </row>
    <row r="200" spans="1:5" ht="12.75">
      <c r="A200" s="2">
        <v>261102</v>
      </c>
      <c r="B200" s="1">
        <v>41456</v>
      </c>
      <c r="C200">
        <f t="shared" si="18"/>
        <v>274662.7272727273</v>
      </c>
      <c r="D200">
        <f t="shared" si="19"/>
        <v>276396.6923076923</v>
      </c>
      <c r="E200">
        <f aca="true" t="shared" si="20" ref="E200:E263">(C200+D200)/2</f>
        <v>275529.7097902098</v>
      </c>
    </row>
    <row r="201" spans="1:5" ht="12.75">
      <c r="A201" s="2">
        <v>257524</v>
      </c>
      <c r="B201" s="1">
        <v>41487</v>
      </c>
      <c r="C201">
        <f t="shared" si="18"/>
        <v>273594.9090909091</v>
      </c>
      <c r="D201">
        <f t="shared" si="19"/>
        <v>275572.1538461539</v>
      </c>
      <c r="E201">
        <f t="shared" si="20"/>
        <v>274583.53146853147</v>
      </c>
    </row>
    <row r="202" spans="1:5" ht="12.75">
      <c r="A202" s="2">
        <v>260733</v>
      </c>
      <c r="B202" s="1">
        <v>41518</v>
      </c>
      <c r="C202">
        <f t="shared" si="18"/>
        <v>272584.36363636365</v>
      </c>
      <c r="D202">
        <f t="shared" si="19"/>
        <v>274313.6923076923</v>
      </c>
      <c r="E202">
        <f t="shared" si="20"/>
        <v>273449.027972028</v>
      </c>
    </row>
    <row r="203" spans="1:5" ht="12.75">
      <c r="A203" s="2">
        <v>268225</v>
      </c>
      <c r="B203" s="1">
        <v>41548</v>
      </c>
      <c r="C203">
        <f t="shared" si="18"/>
        <v>271312</v>
      </c>
      <c r="D203">
        <f t="shared" si="19"/>
        <v>272695</v>
      </c>
      <c r="E203">
        <f t="shared" si="20"/>
        <v>272003.5</v>
      </c>
    </row>
    <row r="204" spans="1:5" ht="12.75">
      <c r="A204" s="2">
        <v>270854</v>
      </c>
      <c r="B204" s="1">
        <v>41579</v>
      </c>
      <c r="C204">
        <f t="shared" si="18"/>
        <v>270062.7272727273</v>
      </c>
      <c r="D204">
        <f t="shared" si="19"/>
        <v>270616.92307692306</v>
      </c>
      <c r="E204">
        <f t="shared" si="20"/>
        <v>270339.82517482515</v>
      </c>
    </row>
    <row r="205" spans="1:5" ht="12.75">
      <c r="A205" s="2">
        <v>271063</v>
      </c>
      <c r="B205" s="1">
        <v>41609</v>
      </c>
      <c r="C205">
        <f t="shared" si="18"/>
        <v>269154.54545454547</v>
      </c>
      <c r="D205">
        <f t="shared" si="19"/>
        <v>268188</v>
      </c>
      <c r="E205">
        <f t="shared" si="20"/>
        <v>268671.2727272727</v>
      </c>
    </row>
    <row r="206" spans="1:5" ht="12.75">
      <c r="A206" s="2">
        <v>281077</v>
      </c>
      <c r="B206" s="1">
        <v>41640</v>
      </c>
      <c r="C206">
        <f t="shared" si="18"/>
        <v>268355.2727272727</v>
      </c>
      <c r="D206">
        <f t="shared" si="19"/>
        <v>265637.6153846154</v>
      </c>
      <c r="E206">
        <f t="shared" si="20"/>
        <v>266996.44405594404</v>
      </c>
    </row>
    <row r="207" spans="1:5" ht="12.75">
      <c r="A207" s="2">
        <v>280071</v>
      </c>
      <c r="B207" s="1">
        <v>41671</v>
      </c>
      <c r="C207">
        <f t="shared" si="18"/>
        <v>266787.54545454547</v>
      </c>
      <c r="D207">
        <f t="shared" si="19"/>
        <v>263778.92307692306</v>
      </c>
      <c r="E207">
        <f t="shared" si="20"/>
        <v>265283.23426573427</v>
      </c>
    </row>
    <row r="208" spans="1:5" ht="12.75">
      <c r="A208" s="2">
        <v>276463</v>
      </c>
      <c r="B208" s="1">
        <v>41699</v>
      </c>
      <c r="C208">
        <f t="shared" si="18"/>
        <v>264624.45454545453</v>
      </c>
      <c r="D208">
        <f t="shared" si="19"/>
        <v>262292.6923076923</v>
      </c>
      <c r="E208">
        <f t="shared" si="20"/>
        <v>263458.5734265734</v>
      </c>
    </row>
    <row r="209" spans="1:5" ht="12.75">
      <c r="A209" s="2">
        <v>270144</v>
      </c>
      <c r="B209" s="1">
        <v>41730</v>
      </c>
      <c r="C209">
        <f t="shared" si="18"/>
        <v>261895.18181818182</v>
      </c>
      <c r="D209">
        <f t="shared" si="19"/>
        <v>261008.92307692306</v>
      </c>
      <c r="E209">
        <f t="shared" si="20"/>
        <v>261452.05244755244</v>
      </c>
    </row>
    <row r="210" spans="1:5" ht="12.75">
      <c r="A210" s="2">
        <v>263444</v>
      </c>
      <c r="B210" s="1">
        <v>41760</v>
      </c>
      <c r="C210">
        <f t="shared" si="18"/>
        <v>259457.9090909091</v>
      </c>
      <c r="D210">
        <f t="shared" si="19"/>
        <v>259501.76923076922</v>
      </c>
      <c r="E210">
        <f t="shared" si="20"/>
        <v>259479.83916083915</v>
      </c>
    </row>
    <row r="211" spans="1:5" ht="12.75">
      <c r="A211" s="2">
        <v>252310</v>
      </c>
      <c r="B211" s="1">
        <v>41791</v>
      </c>
      <c r="C211">
        <f t="shared" si="18"/>
        <v>257418.72727272726</v>
      </c>
      <c r="D211">
        <f t="shared" si="19"/>
        <v>258045.15384615384</v>
      </c>
      <c r="E211">
        <f t="shared" si="20"/>
        <v>257731.94055944055</v>
      </c>
    </row>
    <row r="212" spans="1:5" ht="12.75">
      <c r="A212" s="2">
        <v>240279</v>
      </c>
      <c r="B212" s="1">
        <v>41821</v>
      </c>
      <c r="C212">
        <f t="shared" si="18"/>
        <v>254767.9090909091</v>
      </c>
      <c r="D212">
        <f t="shared" si="19"/>
        <v>257117.38461538462</v>
      </c>
      <c r="E212">
        <f t="shared" si="20"/>
        <v>255942.64685314684</v>
      </c>
    </row>
    <row r="213" spans="1:5" ht="12.75">
      <c r="A213" s="2">
        <v>236939</v>
      </c>
      <c r="B213" s="1">
        <v>41852</v>
      </c>
      <c r="C213">
        <f t="shared" si="18"/>
        <v>252852.54545454544</v>
      </c>
      <c r="D213">
        <f t="shared" si="19"/>
        <v>255307.53846153847</v>
      </c>
      <c r="E213">
        <f t="shared" si="20"/>
        <v>254080.04195804195</v>
      </c>
    </row>
    <row r="214" spans="1:5" ht="12.75">
      <c r="A214" s="2">
        <v>238203</v>
      </c>
      <c r="B214" s="1">
        <v>41883</v>
      </c>
      <c r="C214">
        <f t="shared" si="18"/>
        <v>251133.0909090909</v>
      </c>
      <c r="D214">
        <f t="shared" si="19"/>
        <v>253158.76923076922</v>
      </c>
      <c r="E214">
        <f t="shared" si="20"/>
        <v>252145.93006993007</v>
      </c>
    </row>
    <row r="215" spans="1:5" ht="12.75">
      <c r="A215" s="2">
        <v>244044</v>
      </c>
      <c r="B215" s="1">
        <v>41913</v>
      </c>
      <c r="C215">
        <f t="shared" si="18"/>
        <v>249496.0909090909</v>
      </c>
      <c r="D215">
        <f t="shared" si="19"/>
        <v>250720.15384615384</v>
      </c>
      <c r="E215">
        <f t="shared" si="20"/>
        <v>250108.12237762238</v>
      </c>
    </row>
    <row r="216" spans="1:5" ht="12.75">
      <c r="A216" s="2">
        <v>248632</v>
      </c>
      <c r="B216" s="1">
        <v>41944</v>
      </c>
      <c r="C216">
        <f t="shared" si="18"/>
        <v>247797.63636363635</v>
      </c>
      <c r="D216">
        <f t="shared" si="19"/>
        <v>248169.15384615384</v>
      </c>
      <c r="E216">
        <f t="shared" si="20"/>
        <v>247983.3951048951</v>
      </c>
    </row>
    <row r="217" spans="1:5" ht="12.75">
      <c r="A217" s="2">
        <v>251918</v>
      </c>
      <c r="B217" s="1">
        <v>41974</v>
      </c>
      <c r="C217">
        <f t="shared" si="18"/>
        <v>246404.0909090909</v>
      </c>
      <c r="D217">
        <f t="shared" si="19"/>
        <v>245524.38461538462</v>
      </c>
      <c r="E217">
        <f t="shared" si="20"/>
        <v>245964.23776223778</v>
      </c>
    </row>
    <row r="218" spans="1:5" ht="12.75">
      <c r="A218" s="2">
        <v>259002</v>
      </c>
      <c r="B218" s="1">
        <v>42005</v>
      </c>
      <c r="C218">
        <f t="shared" si="18"/>
        <v>245384.36363636365</v>
      </c>
      <c r="D218">
        <f t="shared" si="19"/>
        <v>242759.84615384616</v>
      </c>
      <c r="E218">
        <f t="shared" si="20"/>
        <v>244072.1048951049</v>
      </c>
    </row>
    <row r="219" spans="1:5" ht="12.75">
      <c r="A219" s="2">
        <v>257549</v>
      </c>
      <c r="B219" s="1">
        <v>42036</v>
      </c>
      <c r="C219">
        <f t="shared" si="18"/>
        <v>243514.54545454544</v>
      </c>
      <c r="D219">
        <f t="shared" si="19"/>
        <v>240717.76923076922</v>
      </c>
      <c r="E219">
        <f t="shared" si="20"/>
        <v>242116.15734265733</v>
      </c>
    </row>
    <row r="220" spans="1:5" ht="12.75">
      <c r="A220" s="2">
        <v>252137</v>
      </c>
      <c r="B220" s="1">
        <v>42064</v>
      </c>
      <c r="C220">
        <f t="shared" si="18"/>
        <v>241289.9090909091</v>
      </c>
      <c r="D220">
        <f t="shared" si="19"/>
        <v>239086.84615384616</v>
      </c>
      <c r="E220">
        <f t="shared" si="20"/>
        <v>240188.37762237762</v>
      </c>
    </row>
    <row r="221" spans="1:5" ht="12.75">
      <c r="A221" s="2">
        <v>244761</v>
      </c>
      <c r="B221" s="1">
        <v>42095</v>
      </c>
      <c r="C221">
        <f t="shared" si="18"/>
        <v>238716.54545454544</v>
      </c>
      <c r="D221">
        <f t="shared" si="19"/>
        <v>237847.53846153847</v>
      </c>
      <c r="E221">
        <f t="shared" si="20"/>
        <v>238282.04195804195</v>
      </c>
    </row>
    <row r="222" spans="1:5" ht="12.75">
      <c r="A222" s="2">
        <v>236981</v>
      </c>
      <c r="B222" s="1">
        <v>42125</v>
      </c>
      <c r="C222">
        <f t="shared" si="18"/>
        <v>236303.81818181818</v>
      </c>
      <c r="D222">
        <f t="shared" si="19"/>
        <v>236394.76923076922</v>
      </c>
      <c r="E222">
        <f t="shared" si="20"/>
        <v>236349.29370629368</v>
      </c>
    </row>
    <row r="223" spans="1:5" ht="12.75">
      <c r="A223" s="2">
        <v>229062</v>
      </c>
      <c r="B223" s="1">
        <v>42156</v>
      </c>
      <c r="C223">
        <f t="shared" si="18"/>
        <v>233871.0909090909</v>
      </c>
      <c r="D223">
        <f t="shared" si="19"/>
        <v>234869.84615384616</v>
      </c>
      <c r="E223">
        <f t="shared" si="20"/>
        <v>234370.46853146853</v>
      </c>
    </row>
    <row r="224" spans="1:5" ht="12.75">
      <c r="A224" s="2">
        <v>216371</v>
      </c>
      <c r="B224" s="1">
        <v>42186</v>
      </c>
      <c r="C224">
        <f t="shared" si="18"/>
        <v>231126.18181818182</v>
      </c>
      <c r="D224">
        <f t="shared" si="19"/>
        <v>233679.76923076922</v>
      </c>
      <c r="E224">
        <f t="shared" si="20"/>
        <v>232402.9755244755</v>
      </c>
    </row>
    <row r="225" spans="1:5" ht="12.75">
      <c r="A225" s="2">
        <v>213732</v>
      </c>
      <c r="B225" s="1">
        <v>42217</v>
      </c>
      <c r="C225">
        <f t="shared" si="18"/>
        <v>229207.81818181818</v>
      </c>
      <c r="D225">
        <f t="shared" si="19"/>
        <v>231854.07692307694</v>
      </c>
      <c r="E225">
        <f t="shared" si="20"/>
        <v>230530.94755244756</v>
      </c>
    </row>
    <row r="226" spans="1:5" ht="12.75">
      <c r="A226" s="2">
        <v>215737</v>
      </c>
      <c r="B226" s="1">
        <v>42248</v>
      </c>
      <c r="C226">
        <f t="shared" si="18"/>
        <v>227674.27272727274</v>
      </c>
      <c r="D226">
        <f t="shared" si="19"/>
        <v>229873.15384615384</v>
      </c>
      <c r="E226">
        <f t="shared" si="20"/>
        <v>228773.7132867133</v>
      </c>
    </row>
    <row r="227" spans="1:5" ht="12.75">
      <c r="A227" s="2">
        <v>222092</v>
      </c>
      <c r="B227" s="1">
        <v>42278</v>
      </c>
      <c r="C227">
        <f t="shared" si="18"/>
        <v>226495.72727272726</v>
      </c>
      <c r="D227">
        <f t="shared" si="19"/>
        <v>228028.23076923078</v>
      </c>
      <c r="E227">
        <f t="shared" si="20"/>
        <v>227261.97902097902</v>
      </c>
    </row>
    <row r="228" spans="1:5" ht="12.75">
      <c r="A228" s="2">
        <v>225158</v>
      </c>
      <c r="B228" s="1">
        <v>42309</v>
      </c>
      <c r="C228">
        <f aca="true" t="shared" si="21" ref="C228:C281">SUM(A223:A233)/11</f>
        <v>225693.18181818182</v>
      </c>
      <c r="D228">
        <f t="shared" si="19"/>
        <v>226159.23076923078</v>
      </c>
      <c r="E228">
        <f t="shared" si="20"/>
        <v>225926.20629370632</v>
      </c>
    </row>
    <row r="229" spans="1:5" ht="12.75">
      <c r="A229" s="2">
        <v>228808</v>
      </c>
      <c r="B229" s="1">
        <v>42339</v>
      </c>
      <c r="C229">
        <f t="shared" si="21"/>
        <v>224911.54545454544</v>
      </c>
      <c r="D229">
        <f aca="true" t="shared" si="22" ref="D229:D283">SUM(A223:A235)/13</f>
        <v>223877.61538461538</v>
      </c>
      <c r="E229">
        <f t="shared" si="20"/>
        <v>224394.5804195804</v>
      </c>
    </row>
    <row r="230" spans="1:5" ht="12.75">
      <c r="A230" s="2">
        <v>236447</v>
      </c>
      <c r="B230" s="1">
        <v>42370</v>
      </c>
      <c r="C230">
        <f t="shared" si="21"/>
        <v>224088.72727272726</v>
      </c>
      <c r="D230">
        <f t="shared" si="22"/>
        <v>221292.61538461538</v>
      </c>
      <c r="E230">
        <f t="shared" si="20"/>
        <v>222690.67132867133</v>
      </c>
    </row>
    <row r="231" spans="1:5" ht="12.75">
      <c r="A231" s="2">
        <v>235268</v>
      </c>
      <c r="B231" s="1">
        <v>42401</v>
      </c>
      <c r="C231">
        <f t="shared" si="21"/>
        <v>222427.36363636365</v>
      </c>
      <c r="D231">
        <f t="shared" si="22"/>
        <v>219498.3076923077</v>
      </c>
      <c r="E231">
        <f t="shared" si="20"/>
        <v>220962.83566433567</v>
      </c>
    </row>
    <row r="232" spans="1:5" ht="12.75">
      <c r="A232" s="2">
        <v>231797</v>
      </c>
      <c r="B232" s="1">
        <v>42430</v>
      </c>
      <c r="C232">
        <f t="shared" si="21"/>
        <v>220364.45454545456</v>
      </c>
      <c r="D232">
        <f t="shared" si="22"/>
        <v>218006.3076923077</v>
      </c>
      <c r="E232">
        <f t="shared" si="20"/>
        <v>219185.3811188811</v>
      </c>
    </row>
    <row r="233" spans="1:5" ht="12.75">
      <c r="A233" s="2">
        <v>228153</v>
      </c>
      <c r="B233" s="1">
        <v>42461</v>
      </c>
      <c r="C233">
        <f t="shared" si="21"/>
        <v>217841.18181818182</v>
      </c>
      <c r="D233">
        <f t="shared" si="22"/>
        <v>216714.23076923078</v>
      </c>
      <c r="E233">
        <f t="shared" si="20"/>
        <v>217277.70629370632</v>
      </c>
    </row>
    <row r="234" spans="1:5" ht="12.75">
      <c r="A234" s="2">
        <v>220464</v>
      </c>
      <c r="B234" s="1">
        <v>42491</v>
      </c>
      <c r="C234">
        <f t="shared" si="21"/>
        <v>215457.72727272726</v>
      </c>
      <c r="D234">
        <f t="shared" si="22"/>
        <v>215288.23076923078</v>
      </c>
      <c r="E234">
        <f t="shared" si="20"/>
        <v>215372.97902097902</v>
      </c>
    </row>
    <row r="235" spans="1:5" ht="12.75">
      <c r="A235" s="2">
        <v>207320</v>
      </c>
      <c r="B235" s="1">
        <v>42522</v>
      </c>
      <c r="C235">
        <f t="shared" si="21"/>
        <v>213161.9090909091</v>
      </c>
      <c r="D235">
        <f t="shared" si="22"/>
        <v>213807.92307692306</v>
      </c>
      <c r="E235">
        <f t="shared" si="20"/>
        <v>213484.9160839161</v>
      </c>
    </row>
    <row r="236" spans="1:5" ht="12.75">
      <c r="A236" s="2">
        <v>195457</v>
      </c>
      <c r="B236" s="1">
        <v>42552</v>
      </c>
      <c r="C236">
        <f t="shared" si="21"/>
        <v>210386.18181818182</v>
      </c>
      <c r="D236">
        <f t="shared" si="22"/>
        <v>212521</v>
      </c>
      <c r="E236">
        <f t="shared" si="20"/>
        <v>211453.5909090909</v>
      </c>
    </row>
    <row r="237" spans="1:5" ht="12.75">
      <c r="A237" s="2">
        <v>193045</v>
      </c>
      <c r="B237" s="1">
        <v>42583</v>
      </c>
      <c r="C237">
        <f t="shared" si="21"/>
        <v>208278</v>
      </c>
      <c r="D237">
        <f t="shared" si="22"/>
        <v>210634.61538461538</v>
      </c>
      <c r="E237">
        <f t="shared" si="20"/>
        <v>209456.3076923077</v>
      </c>
    </row>
    <row r="238" spans="1:5" ht="12.75">
      <c r="A238" s="2">
        <v>194336</v>
      </c>
      <c r="B238" s="1">
        <v>42614</v>
      </c>
      <c r="C238">
        <f t="shared" si="21"/>
        <v>206471.36363636365</v>
      </c>
      <c r="D238">
        <f t="shared" si="22"/>
        <v>208695.23076923078</v>
      </c>
      <c r="E238">
        <f t="shared" si="20"/>
        <v>207583.2972027972</v>
      </c>
    </row>
    <row r="239" spans="1:5" ht="12.75">
      <c r="A239" s="2">
        <v>198940</v>
      </c>
      <c r="B239" s="1">
        <v>42644</v>
      </c>
      <c r="C239">
        <f t="shared" si="21"/>
        <v>204826.18181818182</v>
      </c>
      <c r="D239">
        <f t="shared" si="22"/>
        <v>206605.38461538462</v>
      </c>
      <c r="E239">
        <f t="shared" si="20"/>
        <v>205715.78321678322</v>
      </c>
    </row>
    <row r="240" spans="1:5" ht="12.75">
      <c r="A240" s="2">
        <v>203554</v>
      </c>
      <c r="B240" s="1">
        <v>42675</v>
      </c>
      <c r="C240">
        <f t="shared" si="21"/>
        <v>203386.63636363635</v>
      </c>
      <c r="D240">
        <f t="shared" si="22"/>
        <v>204411.92307692306</v>
      </c>
      <c r="E240">
        <f t="shared" si="20"/>
        <v>203899.2797202797</v>
      </c>
    </row>
    <row r="241" spans="1:5" ht="12.75">
      <c r="A241" s="2">
        <v>205914</v>
      </c>
      <c r="B241" s="1">
        <v>42705</v>
      </c>
      <c r="C241">
        <f t="shared" si="21"/>
        <v>202688.27272727274</v>
      </c>
      <c r="D241">
        <f t="shared" si="22"/>
        <v>202042.76923076922</v>
      </c>
      <c r="E241">
        <f t="shared" si="20"/>
        <v>202365.52097902098</v>
      </c>
    </row>
    <row r="242" spans="1:5" ht="12.75">
      <c r="A242" s="2">
        <v>212078</v>
      </c>
      <c r="B242" s="1">
        <v>42736</v>
      </c>
      <c r="C242">
        <f t="shared" si="21"/>
        <v>202161.72727272726</v>
      </c>
      <c r="D242">
        <f t="shared" si="22"/>
        <v>200085.15384615384</v>
      </c>
      <c r="E242">
        <f t="shared" si="20"/>
        <v>201123.44055944055</v>
      </c>
    </row>
    <row r="243" spans="1:5" ht="12.75">
      <c r="A243" s="2">
        <v>211924</v>
      </c>
      <c r="B243" s="1">
        <v>42767</v>
      </c>
      <c r="C243">
        <f t="shared" si="21"/>
        <v>201145.9090909091</v>
      </c>
      <c r="D243">
        <f t="shared" si="22"/>
        <v>198982.6923076923</v>
      </c>
      <c r="E243">
        <f t="shared" si="20"/>
        <v>200064.30069930071</v>
      </c>
    </row>
    <row r="244" spans="1:5" ht="12.75">
      <c r="A244" s="2">
        <v>210056</v>
      </c>
      <c r="B244" s="1">
        <v>42795</v>
      </c>
      <c r="C244">
        <f t="shared" si="21"/>
        <v>199944.9090909091</v>
      </c>
      <c r="D244">
        <f t="shared" si="22"/>
        <v>198291.3076923077</v>
      </c>
      <c r="E244">
        <f t="shared" si="20"/>
        <v>199118.1083916084</v>
      </c>
    </row>
    <row r="245" spans="1:5" ht="12.75">
      <c r="A245" s="2">
        <v>204629</v>
      </c>
      <c r="B245" s="1">
        <v>42826</v>
      </c>
      <c r="C245">
        <f t="shared" si="21"/>
        <v>198591.9090909091</v>
      </c>
      <c r="D245">
        <f t="shared" si="22"/>
        <v>197642.61538461538</v>
      </c>
      <c r="E245">
        <f t="shared" si="20"/>
        <v>198117.26223776222</v>
      </c>
    </row>
    <row r="246" spans="1:5" ht="12.75">
      <c r="A246" s="2">
        <v>199638</v>
      </c>
      <c r="B246" s="1">
        <v>42856</v>
      </c>
      <c r="C246">
        <f t="shared" si="21"/>
        <v>196987.27272727274</v>
      </c>
      <c r="D246">
        <f t="shared" si="22"/>
        <v>196737.61538461538</v>
      </c>
      <c r="E246">
        <f t="shared" si="20"/>
        <v>196862.44405594404</v>
      </c>
    </row>
    <row r="247" spans="1:5" ht="12.75">
      <c r="A247" s="2">
        <v>189665</v>
      </c>
      <c r="B247" s="1">
        <v>42887</v>
      </c>
      <c r="C247">
        <f t="shared" si="21"/>
        <v>195283.72727272726</v>
      </c>
      <c r="D247">
        <f t="shared" si="22"/>
        <v>195311.38461538462</v>
      </c>
      <c r="E247">
        <f t="shared" si="20"/>
        <v>195297.55594405596</v>
      </c>
    </row>
    <row r="248" spans="1:5" ht="12.75">
      <c r="A248" s="2">
        <v>181871</v>
      </c>
      <c r="B248" s="1">
        <v>42917</v>
      </c>
      <c r="C248">
        <f t="shared" si="21"/>
        <v>192823.27272727274</v>
      </c>
      <c r="D248">
        <f t="shared" si="22"/>
        <v>194078.46153846153</v>
      </c>
      <c r="E248">
        <f t="shared" si="20"/>
        <v>193450.86713286713</v>
      </c>
    </row>
    <row r="249" spans="1:5" ht="12.75">
      <c r="A249" s="2">
        <v>181125</v>
      </c>
      <c r="B249" s="1">
        <v>42948</v>
      </c>
      <c r="C249">
        <f t="shared" si="21"/>
        <v>190819.81818181818</v>
      </c>
      <c r="D249">
        <f t="shared" si="22"/>
        <v>192242.23076923078</v>
      </c>
      <c r="E249">
        <f t="shared" si="20"/>
        <v>191531.0244755245</v>
      </c>
    </row>
    <row r="250" spans="1:5" ht="12.75">
      <c r="A250" s="2">
        <v>184057</v>
      </c>
      <c r="B250" s="1">
        <v>42979</v>
      </c>
      <c r="C250">
        <f t="shared" si="21"/>
        <v>188833.54545454544</v>
      </c>
      <c r="D250">
        <f t="shared" si="22"/>
        <v>190179.07692307694</v>
      </c>
      <c r="E250">
        <f t="shared" si="20"/>
        <v>189506.3111888112</v>
      </c>
    </row>
    <row r="251" spans="1:5" ht="12.75">
      <c r="A251" s="2">
        <v>185903</v>
      </c>
      <c r="B251" s="1">
        <v>43009</v>
      </c>
      <c r="C251">
        <f t="shared" si="21"/>
        <v>187058.45454545456</v>
      </c>
      <c r="D251">
        <f t="shared" si="22"/>
        <v>188043.3076923077</v>
      </c>
      <c r="E251">
        <f t="shared" si="20"/>
        <v>187550.8811188811</v>
      </c>
    </row>
    <row r="252" spans="1:5" ht="12.75">
      <c r="A252" s="2">
        <v>187175</v>
      </c>
      <c r="B252" s="1">
        <v>43040</v>
      </c>
      <c r="C252">
        <f t="shared" si="21"/>
        <v>185481.45454545456</v>
      </c>
      <c r="D252">
        <f t="shared" si="22"/>
        <v>185894.61538461538</v>
      </c>
      <c r="E252">
        <f t="shared" si="20"/>
        <v>185688.03496503498</v>
      </c>
    </row>
    <row r="253" spans="1:5" ht="12.75">
      <c r="A253" s="2">
        <v>185013</v>
      </c>
      <c r="B253" s="1">
        <v>43070</v>
      </c>
      <c r="C253">
        <f t="shared" si="21"/>
        <v>184302.45454545456</v>
      </c>
      <c r="D253">
        <f t="shared" si="22"/>
        <v>183619.76923076922</v>
      </c>
      <c r="E253">
        <f t="shared" si="20"/>
        <v>183961.1118881119</v>
      </c>
    </row>
    <row r="254" spans="1:5" ht="12.75">
      <c r="A254" s="2">
        <v>189886</v>
      </c>
      <c r="B254" s="1">
        <v>43101</v>
      </c>
      <c r="C254">
        <f t="shared" si="21"/>
        <v>183229.18181818182</v>
      </c>
      <c r="D254">
        <f t="shared" si="22"/>
        <v>181600.3076923077</v>
      </c>
      <c r="E254">
        <f t="shared" si="20"/>
        <v>182414.74475524476</v>
      </c>
    </row>
    <row r="255" spans="1:5" ht="12.75">
      <c r="A255" s="2">
        <v>188207</v>
      </c>
      <c r="B255" s="1">
        <v>43132</v>
      </c>
      <c r="C255">
        <f t="shared" si="21"/>
        <v>181618.9090909091</v>
      </c>
      <c r="D255">
        <f t="shared" si="22"/>
        <v>180258.23076923078</v>
      </c>
      <c r="E255">
        <f t="shared" si="20"/>
        <v>180938.56993006993</v>
      </c>
    </row>
    <row r="256" spans="1:5" ht="12.75">
      <c r="A256" s="2">
        <v>185103</v>
      </c>
      <c r="B256" s="1">
        <v>43160</v>
      </c>
      <c r="C256">
        <f t="shared" si="21"/>
        <v>179834.0909090909</v>
      </c>
      <c r="D256">
        <f t="shared" si="22"/>
        <v>179119.38461538462</v>
      </c>
      <c r="E256">
        <f t="shared" si="20"/>
        <v>179476.73776223778</v>
      </c>
    </row>
    <row r="257" spans="1:5" ht="12.75">
      <c r="A257" s="2">
        <v>182291</v>
      </c>
      <c r="B257" s="1">
        <v>43191</v>
      </c>
      <c r="C257">
        <f t="shared" si="21"/>
        <v>178053.81818181818</v>
      </c>
      <c r="D257">
        <f t="shared" si="22"/>
        <v>178018.38461538462</v>
      </c>
      <c r="E257">
        <f t="shared" si="20"/>
        <v>178036.1013986014</v>
      </c>
    </row>
    <row r="258" spans="1:5" ht="12.75">
      <c r="A258" s="2">
        <v>176696</v>
      </c>
      <c r="B258" s="1">
        <v>43221</v>
      </c>
      <c r="C258">
        <f t="shared" si="21"/>
        <v>176469.18181818182</v>
      </c>
      <c r="D258">
        <f t="shared" si="22"/>
        <v>176823.46153846153</v>
      </c>
      <c r="E258">
        <f t="shared" si="20"/>
        <v>176646.3216783217</v>
      </c>
    </row>
    <row r="259" spans="1:5" ht="12.75">
      <c r="A259" s="2">
        <v>170065</v>
      </c>
      <c r="B259" s="1">
        <v>43252</v>
      </c>
      <c r="C259">
        <f t="shared" si="21"/>
        <v>175137.9090909091</v>
      </c>
      <c r="D259">
        <f t="shared" si="22"/>
        <v>175448.07692307694</v>
      </c>
      <c r="E259">
        <f t="shared" si="20"/>
        <v>175292.99300699303</v>
      </c>
    </row>
    <row r="260" spans="1:5" ht="12.75">
      <c r="A260" s="2">
        <v>163412</v>
      </c>
      <c r="B260" s="1">
        <v>43282</v>
      </c>
      <c r="C260">
        <f t="shared" si="21"/>
        <v>173266</v>
      </c>
      <c r="D260">
        <f t="shared" si="22"/>
        <v>174662.46153846153</v>
      </c>
      <c r="E260">
        <f t="shared" si="20"/>
        <v>173964.23076923075</v>
      </c>
    </row>
    <row r="261" spans="1:5" ht="12.75">
      <c r="A261" s="2">
        <v>164424</v>
      </c>
      <c r="B261" s="1">
        <v>43313</v>
      </c>
      <c r="C261">
        <f t="shared" si="21"/>
        <v>172047.18181818182</v>
      </c>
      <c r="D261">
        <f t="shared" si="22"/>
        <v>173418.07692307694</v>
      </c>
      <c r="E261">
        <f t="shared" si="20"/>
        <v>172732.62937062938</v>
      </c>
    </row>
    <row r="262" spans="1:5" ht="12.75">
      <c r="A262" s="2">
        <v>166320</v>
      </c>
      <c r="B262" s="1">
        <v>43344</v>
      </c>
      <c r="C262">
        <f t="shared" si="21"/>
        <v>171011.36363636365</v>
      </c>
      <c r="D262">
        <f t="shared" si="22"/>
        <v>172082.23076923078</v>
      </c>
      <c r="E262">
        <f t="shared" si="20"/>
        <v>171546.7972027972</v>
      </c>
    </row>
    <row r="263" spans="1:5" ht="12.75">
      <c r="A263" s="2">
        <v>169744</v>
      </c>
      <c r="B263" s="1">
        <v>43374</v>
      </c>
      <c r="C263">
        <f t="shared" si="21"/>
        <v>169970.45454545456</v>
      </c>
      <c r="D263">
        <f t="shared" si="22"/>
        <v>170630.15384615384</v>
      </c>
      <c r="E263">
        <f t="shared" si="20"/>
        <v>170300.3041958042</v>
      </c>
    </row>
    <row r="264" spans="1:5" ht="12.75">
      <c r="A264" s="2">
        <v>170369</v>
      </c>
      <c r="B264" s="1">
        <v>43405</v>
      </c>
      <c r="C264">
        <f t="shared" si="21"/>
        <v>169018.63636363635</v>
      </c>
      <c r="D264">
        <f t="shared" si="22"/>
        <v>168977.38461538462</v>
      </c>
      <c r="E264">
        <f aca="true" t="shared" si="23" ref="E264:E284">(C264+D264)/2</f>
        <v>168998.0104895105</v>
      </c>
    </row>
    <row r="265" spans="1:5" ht="12.75">
      <c r="A265" s="2">
        <v>169295</v>
      </c>
      <c r="B265" s="1">
        <v>43435</v>
      </c>
      <c r="C265">
        <f t="shared" si="21"/>
        <v>168176.81818181818</v>
      </c>
      <c r="D265">
        <f t="shared" si="22"/>
        <v>167327.61538461538</v>
      </c>
      <c r="E265">
        <f t="shared" si="23"/>
        <v>167752.21678321678</v>
      </c>
    </row>
    <row r="266" spans="1:5" ht="12.75">
      <c r="A266" s="2">
        <v>174800</v>
      </c>
      <c r="B266" s="1">
        <v>43466</v>
      </c>
      <c r="C266">
        <f t="shared" si="21"/>
        <v>167434.72727272726</v>
      </c>
      <c r="D266">
        <f t="shared" si="22"/>
        <v>165855</v>
      </c>
      <c r="E266">
        <f t="shared" si="23"/>
        <v>166644.86363636365</v>
      </c>
    </row>
    <row r="267" spans="1:5" ht="12.75">
      <c r="A267" s="2">
        <v>173709</v>
      </c>
      <c r="B267" s="1">
        <v>43497</v>
      </c>
      <c r="C267">
        <f t="shared" si="21"/>
        <v>166207.18181818182</v>
      </c>
      <c r="D267">
        <f t="shared" si="22"/>
        <v>165117.15384615384</v>
      </c>
      <c r="E267">
        <f t="shared" si="23"/>
        <v>165662.16783216782</v>
      </c>
    </row>
    <row r="268" spans="1:5" ht="12.75">
      <c r="A268" s="2">
        <v>170841</v>
      </c>
      <c r="B268" s="1">
        <v>43525</v>
      </c>
      <c r="C268">
        <f t="shared" si="21"/>
        <v>165070.81818181818</v>
      </c>
      <c r="D268">
        <f t="shared" si="22"/>
        <v>164544.84615384616</v>
      </c>
      <c r="E268">
        <f t="shared" si="23"/>
        <v>164807.83216783218</v>
      </c>
    </row>
    <row r="269" spans="1:5" ht="12.75">
      <c r="A269" s="2">
        <v>166226</v>
      </c>
      <c r="B269" s="1">
        <v>43556</v>
      </c>
      <c r="C269">
        <f t="shared" si="21"/>
        <v>163910.81818181818</v>
      </c>
      <c r="D269">
        <f t="shared" si="22"/>
        <v>164390</v>
      </c>
      <c r="E269">
        <f t="shared" si="23"/>
        <v>164150.4090909091</v>
      </c>
    </row>
    <row r="270" spans="1:5" ht="12.75">
      <c r="A270" s="2">
        <v>160805</v>
      </c>
      <c r="B270" s="1">
        <v>43586</v>
      </c>
      <c r="C270">
        <f t="shared" si="21"/>
        <v>163359.72727272726</v>
      </c>
      <c r="D270">
        <f t="shared" si="22"/>
        <v>164075.76923076922</v>
      </c>
      <c r="E270">
        <f t="shared" si="23"/>
        <v>163717.74825174824</v>
      </c>
    </row>
    <row r="271" spans="1:5" ht="12.75">
      <c r="A271" s="2">
        <v>155249</v>
      </c>
      <c r="B271" s="1">
        <v>43617</v>
      </c>
      <c r="C271">
        <f t="shared" si="21"/>
        <v>163029.18181818182</v>
      </c>
      <c r="D271">
        <f t="shared" si="22"/>
        <v>163686.46153846153</v>
      </c>
      <c r="E271">
        <f t="shared" si="23"/>
        <v>163357.8216783217</v>
      </c>
    </row>
    <row r="272" spans="1:5" ht="12.75">
      <c r="A272" s="2">
        <v>150921</v>
      </c>
      <c r="B272" s="1">
        <v>43647</v>
      </c>
      <c r="C272">
        <f t="shared" si="21"/>
        <v>162166.27272727274</v>
      </c>
      <c r="D272">
        <f t="shared" si="22"/>
        <v>163568</v>
      </c>
      <c r="E272">
        <f t="shared" si="23"/>
        <v>162867.13636363635</v>
      </c>
    </row>
    <row r="273" spans="1:5" ht="12.75">
      <c r="A273" s="2">
        <v>153820</v>
      </c>
      <c r="B273" s="1">
        <v>43678</v>
      </c>
      <c r="C273">
        <f t="shared" si="21"/>
        <v>161625</v>
      </c>
      <c r="D273">
        <f t="shared" si="22"/>
        <v>162908.6923076923</v>
      </c>
      <c r="E273">
        <f t="shared" si="23"/>
        <v>162266.84615384616</v>
      </c>
    </row>
    <row r="274" spans="1:5" ht="12.75">
      <c r="A274" s="2">
        <v>156984</v>
      </c>
      <c r="B274" s="1">
        <v>43709</v>
      </c>
      <c r="C274">
        <f t="shared" si="21"/>
        <v>161205.72727272726</v>
      </c>
      <c r="D274">
        <f t="shared" si="22"/>
        <v>162968.07692307694</v>
      </c>
      <c r="E274">
        <f t="shared" si="23"/>
        <v>162086.9020979021</v>
      </c>
    </row>
    <row r="275" spans="1:5" ht="12.75">
      <c r="A275" s="2">
        <v>164307</v>
      </c>
      <c r="B275" s="1">
        <v>43739</v>
      </c>
      <c r="C275">
        <f t="shared" si="21"/>
        <v>161956.18181818182</v>
      </c>
      <c r="D275">
        <f t="shared" si="22"/>
        <v>164567.15384615384</v>
      </c>
      <c r="E275">
        <f t="shared" si="23"/>
        <v>163261.66783216782</v>
      </c>
    </row>
    <row r="276" spans="1:5" ht="12.75">
      <c r="A276" s="2">
        <v>165659</v>
      </c>
      <c r="B276" s="1">
        <v>43770</v>
      </c>
      <c r="C276">
        <f t="shared" si="21"/>
        <v>164758.36363636365</v>
      </c>
      <c r="D276">
        <f t="shared" si="22"/>
        <v>166479.15384615384</v>
      </c>
      <c r="E276">
        <f t="shared" si="23"/>
        <v>165618.75874125876</v>
      </c>
    </row>
    <row r="277" spans="1:5" ht="12.75">
      <c r="A277" s="2">
        <v>165308</v>
      </c>
      <c r="B277" s="1">
        <v>43800</v>
      </c>
      <c r="C277">
        <f t="shared" si="21"/>
        <v>168015.9090909091</v>
      </c>
      <c r="D277">
        <f t="shared" si="22"/>
        <v>168313.6923076923</v>
      </c>
      <c r="E277">
        <f t="shared" si="23"/>
        <v>168164.80069930071</v>
      </c>
    </row>
    <row r="278" spans="1:5" ht="12.75">
      <c r="A278" s="2">
        <v>167755</v>
      </c>
      <c r="B278" s="1">
        <v>43831</v>
      </c>
      <c r="C278">
        <f t="shared" si="21"/>
        <v>171082.54545454544</v>
      </c>
      <c r="D278">
        <f t="shared" si="22"/>
        <v>169856.92307692306</v>
      </c>
      <c r="E278">
        <f t="shared" si="23"/>
        <v>170469.73426573427</v>
      </c>
    </row>
    <row r="279" spans="1:5" ht="12.75">
      <c r="A279" s="2">
        <v>166229</v>
      </c>
      <c r="B279" s="1">
        <v>43862</v>
      </c>
      <c r="C279">
        <f t="shared" si="21"/>
        <v>173036.27272727274</v>
      </c>
      <c r="D279">
        <f t="shared" si="22"/>
        <v>171859.23076923078</v>
      </c>
      <c r="E279">
        <f t="shared" si="23"/>
        <v>172447.75174825176</v>
      </c>
    </row>
    <row r="280" spans="1:5" ht="12.75">
      <c r="A280" s="2">
        <v>174481</v>
      </c>
      <c r="B280" s="1">
        <v>43891</v>
      </c>
      <c r="C280">
        <f t="shared" si="21"/>
        <v>174851.45454545456</v>
      </c>
      <c r="D280">
        <f t="shared" si="22"/>
        <v>173609.53846153847</v>
      </c>
      <c r="E280">
        <f t="shared" si="23"/>
        <v>174230.4965034965</v>
      </c>
    </row>
    <row r="281" spans="1:5" ht="12.75">
      <c r="A281" s="2">
        <v>191629</v>
      </c>
      <c r="B281" s="1">
        <v>43922</v>
      </c>
      <c r="C281">
        <f t="shared" si="21"/>
        <v>175966.63636363635</v>
      </c>
      <c r="D281">
        <f t="shared" si="22"/>
        <v>175480.53846153847</v>
      </c>
      <c r="E281">
        <f t="shared" si="23"/>
        <v>175723.58741258743</v>
      </c>
    </row>
    <row r="282" spans="1:5" ht="12.75">
      <c r="A282" s="2">
        <v>191082</v>
      </c>
      <c r="B282" s="1">
        <v>43952</v>
      </c>
      <c r="C282">
        <f>SUM(A277:A287)/11</f>
        <v>177389.18181818182</v>
      </c>
      <c r="D282">
        <f t="shared" si="22"/>
        <v>177262.46153846153</v>
      </c>
      <c r="E282">
        <f t="shared" si="23"/>
        <v>177325.8216783217</v>
      </c>
    </row>
    <row r="283" spans="1:5" ht="12.75">
      <c r="A283" s="2">
        <v>184654</v>
      </c>
      <c r="B283" s="1">
        <v>43983</v>
      </c>
      <c r="C283">
        <f>SUM(A278:A288)/11</f>
        <v>179404.0909090909</v>
      </c>
      <c r="D283">
        <f t="shared" si="22"/>
        <v>179103.07692307694</v>
      </c>
      <c r="E283">
        <f t="shared" si="23"/>
        <v>179253.5839160839</v>
      </c>
    </row>
    <row r="284" spans="1:5" ht="12.75">
      <c r="A284" s="2">
        <v>175311</v>
      </c>
      <c r="B284" s="1">
        <v>44013</v>
      </c>
      <c r="C284">
        <f>SUM(A279:A289)/11</f>
        <v>181388.81818181818</v>
      </c>
      <c r="E284">
        <f t="shared" si="23"/>
        <v>90694.40909090909</v>
      </c>
    </row>
    <row r="285" spans="1:2" ht="12.75">
      <c r="A285" s="2">
        <v>176951</v>
      </c>
      <c r="B285" s="1">
        <v>44044</v>
      </c>
    </row>
    <row r="286" spans="1:2" ht="12.75">
      <c r="A286" s="2">
        <v>176574</v>
      </c>
      <c r="B286" s="1">
        <v>44075</v>
      </c>
    </row>
    <row r="287" spans="1:2" ht="12.75">
      <c r="A287" s="2">
        <v>181307</v>
      </c>
      <c r="B287" s="1">
        <v>44105</v>
      </c>
    </row>
    <row r="288" spans="1:2" ht="12.75">
      <c r="A288" s="2">
        <v>187472</v>
      </c>
      <c r="B288" s="1">
        <v>44136</v>
      </c>
    </row>
    <row r="289" spans="1:2" ht="12.75">
      <c r="A289" s="2">
        <v>189587</v>
      </c>
      <c r="B289" s="1">
        <v>44166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SALVADOR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Óscar Carreira Valois</cp:lastModifiedBy>
  <cp:lastPrinted>2017-10-23T13:13:03Z</cp:lastPrinted>
  <dcterms:created xsi:type="dcterms:W3CDTF">2000-12-13T15:01:12Z</dcterms:created>
  <dcterms:modified xsi:type="dcterms:W3CDTF">2021-04-21T09:20:47Z</dcterms:modified>
  <cp:category/>
  <cp:version/>
  <cp:contentType/>
  <cp:contentStatus/>
</cp:coreProperties>
</file>