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6675" activeTab="0"/>
  </bookViews>
  <sheets>
    <sheet name="A Coruña (2)" sheetId="1" r:id="rId1"/>
    <sheet name="A Coruña" sheetId="2" r:id="rId2"/>
  </sheets>
  <definedNames/>
  <calcPr fullCalcOnLoad="1"/>
</workbook>
</file>

<file path=xl/sharedStrings.xml><?xml version="1.0" encoding="utf-8"?>
<sst xmlns="http://schemas.openxmlformats.org/spreadsheetml/2006/main" count="1481" uniqueCount="172">
  <si>
    <t>A Coruña</t>
  </si>
  <si>
    <t>idade</t>
  </si>
  <si>
    <t>Persoas de 1 ano de idade</t>
  </si>
  <si>
    <t>Persoas de 2 anos de idade</t>
  </si>
  <si>
    <t>Persoas de 3 anos de idade</t>
  </si>
  <si>
    <t>Persoas de 4 anos de idade</t>
  </si>
  <si>
    <t>Persoas de 5 anos de idade</t>
  </si>
  <si>
    <t>Persoas de 6 anos de idade</t>
  </si>
  <si>
    <t>Persoas de 7 anos de idade</t>
  </si>
  <si>
    <t>Persoas de 8 anos de idade</t>
  </si>
  <si>
    <t>Persoas de 9 anos de idade</t>
  </si>
  <si>
    <t>Persoas de 10 anos de idade</t>
  </si>
  <si>
    <t>Persoas de 11 anos de idade</t>
  </si>
  <si>
    <t>Persoas de 12 anos de idade</t>
  </si>
  <si>
    <t>Persoas de 13 anos de idade</t>
  </si>
  <si>
    <t>Persoas de 14 anos de idade</t>
  </si>
  <si>
    <t>Persoas de 15 anos de idade</t>
  </si>
  <si>
    <t>Persoas de 16 anos de idade</t>
  </si>
  <si>
    <t>Persoas de 17 anos de idade</t>
  </si>
  <si>
    <t>Persoas de 18 anos de idade</t>
  </si>
  <si>
    <t>Persoas de 19 anos de idade</t>
  </si>
  <si>
    <t>Persoas de 20 anos de idade</t>
  </si>
  <si>
    <t>Persoas de 21 anos de idade</t>
  </si>
  <si>
    <t>Persoas de 22 anos de idade</t>
  </si>
  <si>
    <t>Persoas de 23 anos de idade</t>
  </si>
  <si>
    <t>Persoas de 24 anos de idade</t>
  </si>
  <si>
    <t>Persoas de 25 anos de idade</t>
  </si>
  <si>
    <t>Persoas de 26 anos de idade</t>
  </si>
  <si>
    <t>Persoas de 27 anos de idade</t>
  </si>
  <si>
    <t>Persoas de 28 anos de idade</t>
  </si>
  <si>
    <t>Persoas de 29 anos de idade</t>
  </si>
  <si>
    <t>Persoas de 30 anos de idade</t>
  </si>
  <si>
    <t>Persoas de 31 anos de idade</t>
  </si>
  <si>
    <t>Persoas de 32 anos de idade</t>
  </si>
  <si>
    <t>Persoas de 33 anos de idade</t>
  </si>
  <si>
    <t>Persoas de 34 anos de idade</t>
  </si>
  <si>
    <t>Persoas de 35 anos de idade</t>
  </si>
  <si>
    <t>Persoas de 36 anos de idade</t>
  </si>
  <si>
    <t>Persoas de 37 anos de idade</t>
  </si>
  <si>
    <t>Persoas de 38 anos de idade</t>
  </si>
  <si>
    <t>Persoas de 39 anos de idade</t>
  </si>
  <si>
    <t>Persoas de 40 anos de idade</t>
  </si>
  <si>
    <t>Persoas de 41 anos de idade</t>
  </si>
  <si>
    <t>Persoas de 42 anos de idade</t>
  </si>
  <si>
    <t>Persoas de 43 anos de idade</t>
  </si>
  <si>
    <t>Persoas de 44 anos de idade</t>
  </si>
  <si>
    <t>Persoas de 45 anos de idade</t>
  </si>
  <si>
    <t>Persoas de 46 anos de idade</t>
  </si>
  <si>
    <t>Persoas de 47 anos de idade</t>
  </si>
  <si>
    <t>Persoas de 48 anos de idade</t>
  </si>
  <si>
    <t>Persoas de 49 anos de idade</t>
  </si>
  <si>
    <t>Persoas de 50 anos de idade</t>
  </si>
  <si>
    <t>Persoas de 51 anos de idade</t>
  </si>
  <si>
    <t>Persoas de 52 anos de idade</t>
  </si>
  <si>
    <t>Persoas de 53 anos de idade</t>
  </si>
  <si>
    <t>Persoas de 54 anos de idade</t>
  </si>
  <si>
    <t>Persoas de 55 anos de idade</t>
  </si>
  <si>
    <t>Persoas de 56 anos de idade</t>
  </si>
  <si>
    <t>Persoas de 57 anos de idade</t>
  </si>
  <si>
    <t>Persoas de 58 anos de idade</t>
  </si>
  <si>
    <t>Persoas de 59 anos de idade</t>
  </si>
  <si>
    <t>Persoas de 60 anos de idade</t>
  </si>
  <si>
    <t>Persoas de 61 anos de idade</t>
  </si>
  <si>
    <t>Persoas de 62 anos de idade</t>
  </si>
  <si>
    <t>Persoas de 63 anos de idade</t>
  </si>
  <si>
    <t>Persoas de 64 anos de idade</t>
  </si>
  <si>
    <t>Persoas de 65 anos de idade</t>
  </si>
  <si>
    <t>Persoas de 66 anos de idade</t>
  </si>
  <si>
    <t>Persoas de 67 anos de idade</t>
  </si>
  <si>
    <t>Persoas de 68 anos de idade</t>
  </si>
  <si>
    <t>Persoas de 69 anos de idade</t>
  </si>
  <si>
    <t>Persoas de 70 anos de idade</t>
  </si>
  <si>
    <t>Persoas de 71 anos de idade</t>
  </si>
  <si>
    <t>Persoas de 72 anos de idade</t>
  </si>
  <si>
    <t>Persoas de 73 anos de idade</t>
  </si>
  <si>
    <t>Persoas de 74 anos de idade</t>
  </si>
  <si>
    <t>Persoas de 75 anos de idade</t>
  </si>
  <si>
    <t>Persoas de 76 anos de idade</t>
  </si>
  <si>
    <t>Persoas de 77 anos de idade</t>
  </si>
  <si>
    <t>Persoas de 78 anos de idade</t>
  </si>
  <si>
    <t>Persoas de 79 anos de idade</t>
  </si>
  <si>
    <t>Persoas de 80 anos de idade</t>
  </si>
  <si>
    <t>Persoas de 81 anos de idade</t>
  </si>
  <si>
    <t>Persoas de 82 anos de idade</t>
  </si>
  <si>
    <t>Persoas de 83 anos de idade</t>
  </si>
  <si>
    <t>Persoas de 84 anos de idade</t>
  </si>
  <si>
    <t>Persoas de 85 anos de idade</t>
  </si>
  <si>
    <t>Persoas de 86 anos de idade</t>
  </si>
  <si>
    <t>Persoas de 87 anos de idade</t>
  </si>
  <si>
    <t>Persoas de 88 anos de idade</t>
  </si>
  <si>
    <t>Persoas de 89 anos de idade</t>
  </si>
  <si>
    <t>Persoas de 90 anos de idade</t>
  </si>
  <si>
    <t>Persoas de 91 anos de idade</t>
  </si>
  <si>
    <t>Persoas de 92 anos de idade</t>
  </si>
  <si>
    <t>Persoas de 93 anos de idade</t>
  </si>
  <si>
    <t>Persoas de 94 anos de idade</t>
  </si>
  <si>
    <t>Persoas de 95 anos de idade</t>
  </si>
  <si>
    <t>Persoas de 96 anos de idade</t>
  </si>
  <si>
    <t>Persoas de 97 anos de idade</t>
  </si>
  <si>
    <t>Persoas de 98 anos de idade</t>
  </si>
  <si>
    <t>Persoas de 99 anos de idade</t>
  </si>
  <si>
    <t>Persoas de 100 anos de idade</t>
  </si>
  <si>
    <t>Persoas de 0 ano de idade</t>
  </si>
  <si>
    <t>Total</t>
  </si>
  <si>
    <t>Estado_Civil</t>
  </si>
  <si>
    <t>Estudos</t>
  </si>
  <si>
    <t>Situacion</t>
  </si>
  <si>
    <t>Ingresos</t>
  </si>
  <si>
    <t>Casado/a</t>
  </si>
  <si>
    <t>Educación primaria</t>
  </si>
  <si>
    <t>Inactivos-Xubilado</t>
  </si>
  <si>
    <t>Inactivos-Tarefas do fogar</t>
  </si>
  <si>
    <t>Solteiro/a</t>
  </si>
  <si>
    <t xml:space="preserve"> Non procede</t>
  </si>
  <si>
    <t>Non aplicable</t>
  </si>
  <si>
    <t>Ensinanzas universitarias (1º e 2º ciclo)</t>
  </si>
  <si>
    <t>Primeira etapa de educación secundaria ou formación profesional</t>
  </si>
  <si>
    <t>Ocupados-15 ou máis horas</t>
  </si>
  <si>
    <t>Viúvo/a</t>
  </si>
  <si>
    <t>Ocupados-Máis dunha hora e menos de 15</t>
  </si>
  <si>
    <t>Inactivos-Outra situación</t>
  </si>
  <si>
    <t>Inactivos-Pensión distinta da xubilación</t>
  </si>
  <si>
    <t>Separado/a</t>
  </si>
  <si>
    <t>Segunda etapa de educación secundario ou grao medio de formación profesional</t>
  </si>
  <si>
    <t>Inactivos-Incapacitado</t>
  </si>
  <si>
    <t>Grao superior de formación profesional</t>
  </si>
  <si>
    <t>Inactivos-Estudiando</t>
  </si>
  <si>
    <t>Parados-Parado</t>
  </si>
  <si>
    <t xml:space="preserve"> Analfabetos</t>
  </si>
  <si>
    <t xml:space="preserve"> Estudios oficiais de especialización profesional</t>
  </si>
  <si>
    <t>Parados-Ter emprego pero non empezar a traballar</t>
  </si>
  <si>
    <t>Ocupados-Ter emprego pero non traballa</t>
  </si>
  <si>
    <t>Divorciado/a</t>
  </si>
  <si>
    <t>Persoas por idade</t>
  </si>
  <si>
    <t>Estado civil</t>
  </si>
  <si>
    <t>Situación laboral</t>
  </si>
  <si>
    <t>Ingresos mensuais (€)</t>
  </si>
  <si>
    <t>De 0 a 100 €</t>
  </si>
  <si>
    <t>De 100 a 200 €</t>
  </si>
  <si>
    <t>De 200 a 300 €</t>
  </si>
  <si>
    <t>De 300 a 400 €</t>
  </si>
  <si>
    <t>De 400 a 500 €</t>
  </si>
  <si>
    <t>De 500 a 600 €</t>
  </si>
  <si>
    <t xml:space="preserve"> Doutoramento universitario</t>
  </si>
  <si>
    <t>De 600 a 700 €</t>
  </si>
  <si>
    <t>De 700 a 800 €</t>
  </si>
  <si>
    <t>De 800 a 900 €</t>
  </si>
  <si>
    <t>De 900 a 1.000 €</t>
  </si>
  <si>
    <t>De 1.000 a 1.100 €</t>
  </si>
  <si>
    <t>De 1.100 a 1.200 €</t>
  </si>
  <si>
    <t>De 1.200 a 1.300 €</t>
  </si>
  <si>
    <t>De 1.300 a 1.400 €</t>
  </si>
  <si>
    <t>De 1.400 a 1.500 €</t>
  </si>
  <si>
    <t>De 1.500 a 1.600 €</t>
  </si>
  <si>
    <t>De 1.600 a 1.700 €</t>
  </si>
  <si>
    <t>De 1.700 a 1.800 €</t>
  </si>
  <si>
    <t>De 1.800 a 1.900 €</t>
  </si>
  <si>
    <t>De 1.900 a 2.000 €</t>
  </si>
  <si>
    <t>De 2.000 a 2.100 €</t>
  </si>
  <si>
    <t>De 2.100 a 2.200 €</t>
  </si>
  <si>
    <t>De 2.200 a 2.300 €</t>
  </si>
  <si>
    <t>De 2.300 a 2.400 €</t>
  </si>
  <si>
    <t>De 2.400 a 2.500 €</t>
  </si>
  <si>
    <t>De 2.500 a 2.600 €</t>
  </si>
  <si>
    <t>De 2.600 a 2.700 €</t>
  </si>
  <si>
    <t>De 2.700 a 2.800 €</t>
  </si>
  <si>
    <t>De 2.800 a 2.900 €</t>
  </si>
  <si>
    <t>De 2.900 a 3.000 €</t>
  </si>
  <si>
    <t>De 3.100 a 3.200 €</t>
  </si>
  <si>
    <t>De 3.200 a 3.300 €</t>
  </si>
  <si>
    <t>De 3.300 a 3.400 €</t>
  </si>
  <si>
    <t>De 3.400 a 3.500 €</t>
  </si>
</sst>
</file>

<file path=xl/styles.xml><?xml version="1.0" encoding="utf-8"?>
<styleSheet xmlns="http://schemas.openxmlformats.org/spreadsheetml/2006/main">
  <numFmts count="1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"/>
    <numFmt numFmtId="169" formatCode="#,##0.0"/>
    <numFmt numFmtId="170" formatCode="#,##0\ [$€-1];[Red]\-#,##0\ [$€-1]"/>
  </numFmts>
  <fonts count="4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2" fontId="0" fillId="0" borderId="0" xfId="0" applyNumberFormat="1" applyAlignment="1">
      <alignment/>
    </xf>
    <xf numFmtId="0" fontId="1" fillId="2" borderId="1" xfId="20" applyFont="1" applyFill="1" applyBorder="1" applyAlignment="1">
      <alignment horizontal="center"/>
      <protection/>
    </xf>
    <xf numFmtId="0" fontId="1" fillId="0" borderId="2" xfId="20" applyFont="1" applyFill="1" applyBorder="1" applyAlignment="1">
      <alignment horizontal="right"/>
      <protection/>
    </xf>
    <xf numFmtId="0" fontId="1" fillId="0" borderId="2" xfId="20" applyFont="1" applyFill="1" applyBorder="1" applyAlignment="1">
      <alignment horizontal="left"/>
      <protection/>
    </xf>
    <xf numFmtId="4" fontId="1" fillId="0" borderId="2" xfId="20" applyNumberFormat="1" applyFont="1" applyFill="1" applyBorder="1" applyAlignment="1">
      <alignment horizontal="right"/>
      <protection/>
    </xf>
    <xf numFmtId="3" fontId="1" fillId="2" borderId="1" xfId="20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/>
    </xf>
    <xf numFmtId="0" fontId="2" fillId="0" borderId="3" xfId="20" applyFont="1" applyFill="1" applyBorder="1" applyAlignment="1">
      <alignment horizontal="left"/>
      <protection/>
    </xf>
    <xf numFmtId="0" fontId="3" fillId="0" borderId="0" xfId="0" applyFont="1" applyAlignment="1">
      <alignment/>
    </xf>
    <xf numFmtId="0" fontId="1" fillId="0" borderId="2" xfId="21" applyFont="1" applyFill="1" applyBorder="1" applyAlignment="1">
      <alignment horizontal="left"/>
      <protection/>
    </xf>
    <xf numFmtId="17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A Coruña" xfId="19"/>
    <cellStyle name="Normal_Lugo (2)" xfId="20"/>
    <cellStyle name="Normal_Pontevedra (2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01"/>
  <sheetViews>
    <sheetView tabSelected="1" workbookViewId="0" topLeftCell="A1">
      <selection activeCell="S46" sqref="S46"/>
    </sheetView>
  </sheetViews>
  <sheetFormatPr defaultColWidth="11.421875" defaultRowHeight="12.75"/>
  <cols>
    <col min="3" max="3" width="13.7109375" style="0" customWidth="1"/>
    <col min="4" max="4" width="26.57421875" style="0" bestFit="1" customWidth="1"/>
    <col min="5" max="5" width="6.421875" style="0" customWidth="1"/>
    <col min="6" max="6" width="11.421875" style="9" customWidth="1"/>
    <col min="7" max="7" width="2.7109375" style="0" customWidth="1"/>
    <col min="8" max="8" width="11.140625" style="0" customWidth="1"/>
    <col min="9" max="9" width="6.421875" style="0" customWidth="1"/>
    <col min="10" max="10" width="2.140625" style="0" customWidth="1"/>
    <col min="11" max="11" width="11.7109375" style="0" customWidth="1"/>
    <col min="12" max="12" width="5.28125" style="0" customWidth="1"/>
    <col min="13" max="13" width="2.28125" style="0" customWidth="1"/>
    <col min="14" max="14" width="11.28125" style="0" customWidth="1"/>
    <col min="15" max="15" width="5.8515625" style="0" customWidth="1"/>
    <col min="16" max="16" width="2.8515625" style="0" customWidth="1"/>
    <col min="17" max="17" width="18.00390625" style="0" customWidth="1"/>
    <col min="18" max="18" width="7.140625" style="0" customWidth="1"/>
    <col min="19" max="19" width="16.28125" style="0" customWidth="1"/>
    <col min="21" max="21" width="11.421875" style="0" customWidth="1"/>
  </cols>
  <sheetData>
    <row r="1" spans="1:23" ht="12.75">
      <c r="A1" s="1" t="s">
        <v>0</v>
      </c>
      <c r="B1" s="4" t="s">
        <v>1</v>
      </c>
      <c r="C1" s="4" t="s">
        <v>104</v>
      </c>
      <c r="D1" s="4" t="s">
        <v>105</v>
      </c>
      <c r="E1" s="4" t="s">
        <v>106</v>
      </c>
      <c r="F1" s="8" t="s">
        <v>107</v>
      </c>
      <c r="W1" s="9"/>
    </row>
    <row r="2" spans="1:6" ht="12.75">
      <c r="A2" s="2">
        <v>1</v>
      </c>
      <c r="B2" s="5">
        <v>72</v>
      </c>
      <c r="C2" s="6" t="s">
        <v>108</v>
      </c>
      <c r="D2" s="6" t="s">
        <v>109</v>
      </c>
      <c r="E2" s="6" t="s">
        <v>110</v>
      </c>
      <c r="F2" s="7">
        <v>460.7759466942333</v>
      </c>
    </row>
    <row r="3" spans="1:6" ht="12.75">
      <c r="A3" s="2">
        <v>2</v>
      </c>
      <c r="B3" s="5">
        <v>67</v>
      </c>
      <c r="C3" s="6" t="s">
        <v>108</v>
      </c>
      <c r="D3" s="6" t="s">
        <v>109</v>
      </c>
      <c r="E3" s="6" t="s">
        <v>111</v>
      </c>
      <c r="F3" s="7">
        <v>0</v>
      </c>
    </row>
    <row r="4" spans="1:19" ht="12.75">
      <c r="A4" s="2">
        <v>3</v>
      </c>
      <c r="B4" s="5">
        <v>5</v>
      </c>
      <c r="C4" s="6" t="s">
        <v>112</v>
      </c>
      <c r="D4" s="6" t="s">
        <v>113</v>
      </c>
      <c r="E4" s="6" t="s">
        <v>114</v>
      </c>
      <c r="F4" s="7">
        <v>0</v>
      </c>
      <c r="H4" s="10" t="s">
        <v>133</v>
      </c>
      <c r="I4" s="11"/>
      <c r="J4" s="11"/>
      <c r="K4" s="11" t="s">
        <v>134</v>
      </c>
      <c r="L4" s="11"/>
      <c r="M4" s="11"/>
      <c r="N4" s="11" t="s">
        <v>105</v>
      </c>
      <c r="O4" s="11"/>
      <c r="P4" s="11"/>
      <c r="Q4" s="11" t="s">
        <v>135</v>
      </c>
      <c r="R4" s="11"/>
      <c r="S4" s="11" t="s">
        <v>136</v>
      </c>
    </row>
    <row r="5" spans="1:6" ht="12.75">
      <c r="A5" s="2">
        <v>4</v>
      </c>
      <c r="B5" s="5">
        <v>8</v>
      </c>
      <c r="C5" s="6" t="s">
        <v>112</v>
      </c>
      <c r="D5" s="6" t="s">
        <v>113</v>
      </c>
      <c r="E5" s="6" t="s">
        <v>114</v>
      </c>
      <c r="F5" s="7">
        <v>0</v>
      </c>
    </row>
    <row r="6" spans="1:21" ht="12.75">
      <c r="A6" s="2">
        <v>5</v>
      </c>
      <c r="B6" s="5">
        <v>66</v>
      </c>
      <c r="C6" s="6" t="s">
        <v>108</v>
      </c>
      <c r="D6" s="6" t="s">
        <v>115</v>
      </c>
      <c r="E6" s="6" t="s">
        <v>110</v>
      </c>
      <c r="F6" s="7">
        <v>1775</v>
      </c>
      <c r="H6" t="s">
        <v>102</v>
      </c>
      <c r="I6">
        <f>COUNTIF($B$2:$B$401,0)</f>
        <v>1</v>
      </c>
      <c r="K6" t="s">
        <v>112</v>
      </c>
      <c r="L6">
        <f>COUNTIF($C$2:$C$401,K6)</f>
        <v>148</v>
      </c>
      <c r="N6" s="12" t="s">
        <v>109</v>
      </c>
      <c r="O6">
        <f>COUNTIF($D$2:$D$401,N6)</f>
        <v>73</v>
      </c>
      <c r="Q6" t="s">
        <v>117</v>
      </c>
      <c r="R6">
        <f>COUNTIF($E$2:$E$401,Q6)</f>
        <v>138</v>
      </c>
      <c r="S6" s="13">
        <v>0</v>
      </c>
      <c r="T6">
        <f>COUNTIF($F$2:$F$401,0)</f>
        <v>111</v>
      </c>
      <c r="U6">
        <f>T6</f>
        <v>111</v>
      </c>
    </row>
    <row r="7" spans="1:21" ht="12.75">
      <c r="A7" s="2">
        <v>6</v>
      </c>
      <c r="B7" s="5">
        <v>3</v>
      </c>
      <c r="C7" s="6" t="s">
        <v>112</v>
      </c>
      <c r="D7" s="6" t="s">
        <v>113</v>
      </c>
      <c r="E7" s="6" t="s">
        <v>114</v>
      </c>
      <c r="F7" s="7">
        <v>0</v>
      </c>
      <c r="H7" t="s">
        <v>2</v>
      </c>
      <c r="I7">
        <f>COUNTIF($B$2:$B$401,1)</f>
        <v>3</v>
      </c>
      <c r="K7" t="s">
        <v>108</v>
      </c>
      <c r="L7">
        <f>COUNTIF($C$2:$C$401,K7)</f>
        <v>198</v>
      </c>
      <c r="N7" s="12" t="s">
        <v>116</v>
      </c>
      <c r="O7">
        <f>COUNTIF($D$2:$D$401,N7)</f>
        <v>175</v>
      </c>
      <c r="Q7" t="s">
        <v>119</v>
      </c>
      <c r="R7">
        <f aca="true" t="shared" si="0" ref="R7:R18">COUNTIF($E$2:$E$401,Q7)</f>
        <v>3</v>
      </c>
      <c r="S7" s="14" t="s">
        <v>137</v>
      </c>
      <c r="T7" s="15">
        <f>COUNTIF($F$2:$F$401,"&lt;100")-U6</f>
        <v>12</v>
      </c>
      <c r="U7" s="15">
        <f>T7+U6</f>
        <v>123</v>
      </c>
    </row>
    <row r="8" spans="1:21" ht="12.75">
      <c r="A8" s="2">
        <v>7</v>
      </c>
      <c r="B8" s="5">
        <v>45</v>
      </c>
      <c r="C8" s="6" t="s">
        <v>108</v>
      </c>
      <c r="D8" s="6" t="s">
        <v>116</v>
      </c>
      <c r="E8" s="6" t="s">
        <v>117</v>
      </c>
      <c r="F8" s="7">
        <v>841.4169461372952</v>
      </c>
      <c r="H8" t="s">
        <v>3</v>
      </c>
      <c r="I8">
        <f>COUNTIF($B$2:$B$401,2)</f>
        <v>3</v>
      </c>
      <c r="K8" t="s">
        <v>118</v>
      </c>
      <c r="L8">
        <f>COUNTIF($C$2:$C$401,K8)</f>
        <v>48</v>
      </c>
      <c r="N8" s="12" t="s">
        <v>123</v>
      </c>
      <c r="O8">
        <f>COUNTIF($D$2:$D$401,N8)</f>
        <v>45</v>
      </c>
      <c r="Q8" t="s">
        <v>130</v>
      </c>
      <c r="R8">
        <f t="shared" si="0"/>
        <v>1</v>
      </c>
      <c r="S8" s="14" t="s">
        <v>138</v>
      </c>
      <c r="T8" s="15">
        <f>COUNTIF($F$2:$F$401,"&lt;200")-U7</f>
        <v>9</v>
      </c>
      <c r="U8" s="15">
        <f aca="true" t="shared" si="1" ref="U8:U40">T8+U7</f>
        <v>132</v>
      </c>
    </row>
    <row r="9" spans="1:21" ht="12.75">
      <c r="A9" s="2">
        <v>8</v>
      </c>
      <c r="B9" s="5">
        <v>67</v>
      </c>
      <c r="C9" s="6" t="s">
        <v>118</v>
      </c>
      <c r="D9" s="6" t="s">
        <v>109</v>
      </c>
      <c r="E9" s="6" t="s">
        <v>110</v>
      </c>
      <c r="F9" s="7">
        <v>499.83333333333337</v>
      </c>
      <c r="H9" t="s">
        <v>4</v>
      </c>
      <c r="I9">
        <f>COUNTIF($B$2:$B$401,3)</f>
        <v>1</v>
      </c>
      <c r="K9" t="s">
        <v>122</v>
      </c>
      <c r="L9">
        <f>COUNTIF($C$2:$C$401,K9)</f>
        <v>5</v>
      </c>
      <c r="N9" s="12" t="s">
        <v>125</v>
      </c>
      <c r="O9">
        <f>COUNTIF($D$2:$D$401,N9)</f>
        <v>20</v>
      </c>
      <c r="Q9" t="s">
        <v>131</v>
      </c>
      <c r="R9">
        <f t="shared" si="0"/>
        <v>6</v>
      </c>
      <c r="S9" s="14" t="s">
        <v>139</v>
      </c>
      <c r="T9" s="15">
        <f>COUNTIF($F$2:$F$401,"&lt;300")-U8</f>
        <v>14</v>
      </c>
      <c r="U9" s="15">
        <f t="shared" si="1"/>
        <v>146</v>
      </c>
    </row>
    <row r="10" spans="1:21" ht="12.75">
      <c r="A10" s="2">
        <v>9</v>
      </c>
      <c r="B10" s="5">
        <v>55</v>
      </c>
      <c r="C10" s="6" t="s">
        <v>108</v>
      </c>
      <c r="D10" s="6" t="s">
        <v>116</v>
      </c>
      <c r="E10" s="6" t="s">
        <v>119</v>
      </c>
      <c r="F10" s="7">
        <v>1507.296186778533</v>
      </c>
      <c r="H10" t="s">
        <v>5</v>
      </c>
      <c r="I10">
        <f>COUNTIF($B$2:$B$401,4)</f>
        <v>7</v>
      </c>
      <c r="K10" t="s">
        <v>132</v>
      </c>
      <c r="L10">
        <f>COUNTIF($C$2:$C$401,K10)</f>
        <v>1</v>
      </c>
      <c r="N10" s="12" t="s">
        <v>115</v>
      </c>
      <c r="O10">
        <f>COUNTIF($D$2:$D$401,N10)</f>
        <v>28</v>
      </c>
      <c r="Q10" t="s">
        <v>110</v>
      </c>
      <c r="R10">
        <f t="shared" si="0"/>
        <v>79</v>
      </c>
      <c r="S10" s="14" t="s">
        <v>140</v>
      </c>
      <c r="T10" s="15">
        <f>COUNTIF($F$2:$F$401,"&lt;400")-U9</f>
        <v>23</v>
      </c>
      <c r="U10" s="15">
        <f t="shared" si="1"/>
        <v>169</v>
      </c>
    </row>
    <row r="11" spans="1:21" ht="12.75">
      <c r="A11" s="2">
        <v>10</v>
      </c>
      <c r="B11" s="5">
        <v>29</v>
      </c>
      <c r="C11" s="6" t="s">
        <v>108</v>
      </c>
      <c r="D11" s="6" t="s">
        <v>116</v>
      </c>
      <c r="E11" s="6" t="s">
        <v>117</v>
      </c>
      <c r="F11" s="7">
        <v>600</v>
      </c>
      <c r="H11" t="s">
        <v>6</v>
      </c>
      <c r="I11">
        <f>COUNTIF($B$2:$B$401,5)</f>
        <v>2</v>
      </c>
      <c r="N11" s="12" t="s">
        <v>129</v>
      </c>
      <c r="O11">
        <f>COUNTIF($D$2:$D$401,N11)</f>
        <v>4</v>
      </c>
      <c r="Q11" t="s">
        <v>124</v>
      </c>
      <c r="R11">
        <f t="shared" si="0"/>
        <v>14</v>
      </c>
      <c r="S11" s="14" t="s">
        <v>141</v>
      </c>
      <c r="T11" s="15">
        <f>COUNTIF($F$2:$F$401,"&lt;500")-U10</f>
        <v>57</v>
      </c>
      <c r="U11" s="15">
        <f t="shared" si="1"/>
        <v>226</v>
      </c>
    </row>
    <row r="12" spans="1:21" ht="12.75">
      <c r="A12" s="2">
        <v>11</v>
      </c>
      <c r="B12" s="5">
        <v>27</v>
      </c>
      <c r="C12" s="6" t="s">
        <v>108</v>
      </c>
      <c r="D12" s="6" t="s">
        <v>116</v>
      </c>
      <c r="E12" s="6" t="s">
        <v>117</v>
      </c>
      <c r="F12" s="7">
        <v>83.4739033866365</v>
      </c>
      <c r="H12" t="s">
        <v>7</v>
      </c>
      <c r="I12">
        <f>COUNTIF($B$2:$B$401,6)</f>
        <v>0</v>
      </c>
      <c r="K12" s="11" t="s">
        <v>103</v>
      </c>
      <c r="L12" s="11">
        <f>SUM(L6:L11)</f>
        <v>400</v>
      </c>
      <c r="M12" s="11"/>
      <c r="N12" s="12" t="s">
        <v>143</v>
      </c>
      <c r="O12">
        <f>COUNTIF($D$2:$D$401,N12)</f>
        <v>0</v>
      </c>
      <c r="Q12" t="s">
        <v>111</v>
      </c>
      <c r="R12">
        <f t="shared" si="0"/>
        <v>43</v>
      </c>
      <c r="S12" s="14" t="s">
        <v>142</v>
      </c>
      <c r="T12" s="15">
        <f>COUNTIF($F$2:$F$401,"&lt;600")-U11</f>
        <v>21</v>
      </c>
      <c r="U12" s="15">
        <f t="shared" si="1"/>
        <v>247</v>
      </c>
    </row>
    <row r="13" spans="1:21" ht="12.75">
      <c r="A13" s="2">
        <v>12</v>
      </c>
      <c r="B13" s="5">
        <v>49</v>
      </c>
      <c r="C13" s="6" t="s">
        <v>108</v>
      </c>
      <c r="D13" s="6" t="s">
        <v>116</v>
      </c>
      <c r="E13" s="6" t="s">
        <v>117</v>
      </c>
      <c r="F13" s="7">
        <v>387.71085507995446</v>
      </c>
      <c r="H13" t="s">
        <v>8</v>
      </c>
      <c r="I13">
        <f>COUNTIF($B$2:$B$401,7)</f>
        <v>3</v>
      </c>
      <c r="N13" s="12" t="s">
        <v>128</v>
      </c>
      <c r="O13">
        <f>COUNTIF($D$2:$D$401,N13)</f>
        <v>18</v>
      </c>
      <c r="Q13" t="s">
        <v>126</v>
      </c>
      <c r="R13">
        <f t="shared" si="0"/>
        <v>33</v>
      </c>
      <c r="S13" s="14" t="s">
        <v>144</v>
      </c>
      <c r="T13" s="15">
        <f>COUNTIF($F$2:$F$401,"&lt;700")-U12</f>
        <v>26</v>
      </c>
      <c r="U13" s="15">
        <f t="shared" si="1"/>
        <v>273</v>
      </c>
    </row>
    <row r="14" spans="1:21" ht="12.75">
      <c r="A14" s="2">
        <v>13</v>
      </c>
      <c r="B14" s="5">
        <v>57</v>
      </c>
      <c r="C14" s="6" t="s">
        <v>108</v>
      </c>
      <c r="D14" s="6" t="s">
        <v>116</v>
      </c>
      <c r="E14" s="6" t="s">
        <v>117</v>
      </c>
      <c r="F14" s="7">
        <v>1192.0073403611661</v>
      </c>
      <c r="H14" t="s">
        <v>9</v>
      </c>
      <c r="I14">
        <f>COUNTIF($B$2:$B$401,8)</f>
        <v>4</v>
      </c>
      <c r="N14" s="12" t="s">
        <v>113</v>
      </c>
      <c r="O14">
        <f>COUNTIF($D$2:$D$401,N14)</f>
        <v>37</v>
      </c>
      <c r="Q14" t="s">
        <v>127</v>
      </c>
      <c r="R14">
        <f t="shared" si="0"/>
        <v>17</v>
      </c>
      <c r="S14" s="14" t="s">
        <v>145</v>
      </c>
      <c r="T14" s="15">
        <f>COUNTIF($F$2:$F$401,"&lt;800")-U13</f>
        <v>17</v>
      </c>
      <c r="U14" s="15">
        <f t="shared" si="1"/>
        <v>290</v>
      </c>
    </row>
    <row r="15" spans="1:21" ht="12.75">
      <c r="A15" s="2">
        <v>14</v>
      </c>
      <c r="B15" s="5">
        <v>24</v>
      </c>
      <c r="C15" s="6" t="s">
        <v>112</v>
      </c>
      <c r="D15" s="6" t="s">
        <v>116</v>
      </c>
      <c r="E15" s="6" t="s">
        <v>120</v>
      </c>
      <c r="F15" s="7">
        <v>0</v>
      </c>
      <c r="H15" t="s">
        <v>10</v>
      </c>
      <c r="I15">
        <f>COUNTIF($B$2:$B$401,9)</f>
        <v>1</v>
      </c>
      <c r="Q15" t="s">
        <v>121</v>
      </c>
      <c r="R15">
        <f>COUNTIF($E$2:$E$401,Q15)</f>
        <v>26</v>
      </c>
      <c r="S15" s="14" t="s">
        <v>146</v>
      </c>
      <c r="T15" s="15">
        <f>COUNTIF($F$2:$F$401,"&lt;900")-U14</f>
        <v>23</v>
      </c>
      <c r="U15" s="15">
        <f t="shared" si="1"/>
        <v>313</v>
      </c>
    </row>
    <row r="16" spans="1:21" ht="12.75">
      <c r="A16" s="2">
        <v>15</v>
      </c>
      <c r="B16" s="5">
        <v>89</v>
      </c>
      <c r="C16" s="6" t="s">
        <v>112</v>
      </c>
      <c r="D16" s="6" t="s">
        <v>109</v>
      </c>
      <c r="E16" s="6" t="s">
        <v>110</v>
      </c>
      <c r="F16" s="7">
        <v>437.5</v>
      </c>
      <c r="H16" t="s">
        <v>11</v>
      </c>
      <c r="I16">
        <f>COUNTIF($B$2:$B$401,10)</f>
        <v>1</v>
      </c>
      <c r="N16" s="11" t="s">
        <v>103</v>
      </c>
      <c r="O16" s="11">
        <f>SUM(O6:O15)</f>
        <v>400</v>
      </c>
      <c r="Q16" t="s">
        <v>120</v>
      </c>
      <c r="R16">
        <f>COUNTIF($E$2:$E$401,Q16)</f>
        <v>3</v>
      </c>
      <c r="S16" s="14" t="s">
        <v>147</v>
      </c>
      <c r="T16" s="15">
        <f>COUNTIF($F$2:$F$401,"&lt;1000")-U15</f>
        <v>23</v>
      </c>
      <c r="U16" s="15">
        <f t="shared" si="1"/>
        <v>336</v>
      </c>
    </row>
    <row r="17" spans="1:21" ht="12.75">
      <c r="A17" s="2">
        <v>16</v>
      </c>
      <c r="B17" s="5">
        <v>66</v>
      </c>
      <c r="C17" s="6" t="s">
        <v>118</v>
      </c>
      <c r="D17" s="6" t="s">
        <v>116</v>
      </c>
      <c r="E17" s="6" t="s">
        <v>121</v>
      </c>
      <c r="F17" s="7">
        <v>607.5230688479379</v>
      </c>
      <c r="H17" t="s">
        <v>12</v>
      </c>
      <c r="I17">
        <f>COUNTIF($B$2:$B$401,11)</f>
        <v>1</v>
      </c>
      <c r="P17" s="11"/>
      <c r="Q17" t="s">
        <v>114</v>
      </c>
      <c r="R17">
        <f>COUNTIF($E$2:$E$401,Q17)</f>
        <v>37</v>
      </c>
      <c r="S17" s="14" t="s">
        <v>148</v>
      </c>
      <c r="T17" s="15">
        <f>COUNTIF($F$2:$F$401,"&lt;1100")-U16</f>
        <v>11</v>
      </c>
      <c r="U17" s="15">
        <f t="shared" si="1"/>
        <v>347</v>
      </c>
    </row>
    <row r="18" spans="1:21" ht="12.75">
      <c r="A18" s="2">
        <v>17</v>
      </c>
      <c r="B18" s="5">
        <v>66</v>
      </c>
      <c r="C18" s="6" t="s">
        <v>122</v>
      </c>
      <c r="D18" s="6" t="s">
        <v>123</v>
      </c>
      <c r="E18" s="6" t="s">
        <v>110</v>
      </c>
      <c r="F18" s="7">
        <v>461.225</v>
      </c>
      <c r="H18" t="s">
        <v>13</v>
      </c>
      <c r="I18">
        <f>COUNTIF($B$2:$B$401,12)</f>
        <v>3</v>
      </c>
      <c r="S18" s="14" t="s">
        <v>149</v>
      </c>
      <c r="T18" s="15">
        <f>COUNTIF($F$2:$F$401,"&lt;1200")-U17</f>
        <v>5</v>
      </c>
      <c r="U18" s="15">
        <f t="shared" si="1"/>
        <v>352</v>
      </c>
    </row>
    <row r="19" spans="1:21" ht="12.75">
      <c r="A19" s="2">
        <v>18</v>
      </c>
      <c r="B19" s="5">
        <v>31</v>
      </c>
      <c r="C19" s="6" t="s">
        <v>112</v>
      </c>
      <c r="D19" s="6" t="s">
        <v>123</v>
      </c>
      <c r="E19" s="6" t="s">
        <v>117</v>
      </c>
      <c r="F19" s="7">
        <v>205.23207880737803</v>
      </c>
      <c r="H19" t="s">
        <v>14</v>
      </c>
      <c r="I19">
        <f>COUNTIF($B$2:$B$401,13)</f>
        <v>3</v>
      </c>
      <c r="Q19" s="11" t="s">
        <v>103</v>
      </c>
      <c r="R19" s="11">
        <f>SUM(R6:R18)</f>
        <v>400</v>
      </c>
      <c r="S19" s="14" t="s">
        <v>150</v>
      </c>
      <c r="T19" s="15">
        <f>COUNTIF($F$2:$F$401,"&lt;1300")-U18</f>
        <v>10</v>
      </c>
      <c r="U19" s="15">
        <f t="shared" si="1"/>
        <v>362</v>
      </c>
    </row>
    <row r="20" spans="1:21" ht="12.75">
      <c r="A20" s="2">
        <v>19</v>
      </c>
      <c r="B20" s="5">
        <v>40</v>
      </c>
      <c r="C20" s="6" t="s">
        <v>112</v>
      </c>
      <c r="D20" s="6" t="s">
        <v>116</v>
      </c>
      <c r="E20" s="6" t="s">
        <v>117</v>
      </c>
      <c r="F20" s="7">
        <v>781.315735698917</v>
      </c>
      <c r="H20" t="s">
        <v>15</v>
      </c>
      <c r="I20">
        <f>COUNTIF($B$2:$B$401,14)</f>
        <v>1</v>
      </c>
      <c r="S20" s="14" t="s">
        <v>151</v>
      </c>
      <c r="T20" s="15">
        <f>COUNTIF($F$2:$F$401,"&lt;1400")-U19</f>
        <v>5</v>
      </c>
      <c r="U20" s="15">
        <f t="shared" si="1"/>
        <v>367</v>
      </c>
    </row>
    <row r="21" spans="1:21" ht="12.75">
      <c r="A21" s="2">
        <v>20</v>
      </c>
      <c r="B21" s="5">
        <v>30</v>
      </c>
      <c r="C21" s="6" t="s">
        <v>112</v>
      </c>
      <c r="D21" s="6" t="s">
        <v>123</v>
      </c>
      <c r="E21" s="6" t="s">
        <v>117</v>
      </c>
      <c r="F21" s="7">
        <v>654.4894268615028</v>
      </c>
      <c r="H21" t="s">
        <v>16</v>
      </c>
      <c r="I21">
        <f>COUNTIF($B$2:$B$401,15)</f>
        <v>3</v>
      </c>
      <c r="S21" s="14" t="s">
        <v>152</v>
      </c>
      <c r="T21" s="15">
        <f>COUNTIF($F$2:$F$401,"&lt;1500")-U20</f>
        <v>6</v>
      </c>
      <c r="U21" s="15">
        <f t="shared" si="1"/>
        <v>373</v>
      </c>
    </row>
    <row r="22" spans="1:21" ht="12.75">
      <c r="A22" s="2">
        <v>21</v>
      </c>
      <c r="B22" s="5">
        <v>37</v>
      </c>
      <c r="C22" s="6" t="s">
        <v>108</v>
      </c>
      <c r="D22" s="6" t="s">
        <v>116</v>
      </c>
      <c r="E22" s="6" t="s">
        <v>111</v>
      </c>
      <c r="F22" s="7">
        <v>0</v>
      </c>
      <c r="H22" t="s">
        <v>17</v>
      </c>
      <c r="I22">
        <f>COUNTIF($B$2:$B$401,16)</f>
        <v>9</v>
      </c>
      <c r="S22" s="14" t="s">
        <v>153</v>
      </c>
      <c r="T22" s="15">
        <f>COUNTIF($F$2:$F$401,"&lt;1600")-U21</f>
        <v>4</v>
      </c>
      <c r="U22" s="15">
        <f t="shared" si="1"/>
        <v>377</v>
      </c>
    </row>
    <row r="23" spans="1:21" ht="12.75">
      <c r="A23" s="2">
        <v>22</v>
      </c>
      <c r="B23" s="5">
        <v>61</v>
      </c>
      <c r="C23" s="6" t="s">
        <v>108</v>
      </c>
      <c r="D23" s="6" t="s">
        <v>109</v>
      </c>
      <c r="E23" s="6" t="s">
        <v>110</v>
      </c>
      <c r="F23" s="7">
        <v>344.5</v>
      </c>
      <c r="H23" t="s">
        <v>18</v>
      </c>
      <c r="I23">
        <f>COUNTIF($B$2:$B$401,17)</f>
        <v>2</v>
      </c>
      <c r="S23" s="14" t="s">
        <v>154</v>
      </c>
      <c r="T23" s="15">
        <f>COUNTIF($F$2:$F$401,"&lt;1700")-U22</f>
        <v>5</v>
      </c>
      <c r="U23" s="15">
        <f t="shared" si="1"/>
        <v>382</v>
      </c>
    </row>
    <row r="24" spans="1:21" ht="12.75">
      <c r="A24" s="2">
        <v>23</v>
      </c>
      <c r="B24" s="5">
        <v>78</v>
      </c>
      <c r="C24" s="6" t="s">
        <v>112</v>
      </c>
      <c r="D24" s="6" t="s">
        <v>109</v>
      </c>
      <c r="E24" s="6" t="s">
        <v>110</v>
      </c>
      <c r="F24" s="7">
        <v>440.168975793913</v>
      </c>
      <c r="H24" t="s">
        <v>19</v>
      </c>
      <c r="I24">
        <f>COUNTIF($B$2:$B$401,18)</f>
        <v>5</v>
      </c>
      <c r="S24" s="14" t="s">
        <v>155</v>
      </c>
      <c r="T24" s="15">
        <f>COUNTIF($F$2:$F$401,"&lt;1800")-U23</f>
        <v>3</v>
      </c>
      <c r="U24" s="15">
        <f t="shared" si="1"/>
        <v>385</v>
      </c>
    </row>
    <row r="25" spans="1:21" ht="12.75">
      <c r="A25" s="2">
        <v>24</v>
      </c>
      <c r="B25" s="5">
        <v>63</v>
      </c>
      <c r="C25" s="6" t="s">
        <v>108</v>
      </c>
      <c r="D25" s="6" t="s">
        <v>116</v>
      </c>
      <c r="E25" s="6" t="s">
        <v>110</v>
      </c>
      <c r="F25" s="7">
        <v>702.3333333333334</v>
      </c>
      <c r="H25" t="s">
        <v>20</v>
      </c>
      <c r="I25">
        <f>COUNTIF($B$2:$B$401,19)</f>
        <v>3</v>
      </c>
      <c r="S25" s="14" t="s">
        <v>156</v>
      </c>
      <c r="T25" s="15">
        <f>COUNTIF($F$2:$F$401,"&lt;1900")-U24</f>
        <v>3</v>
      </c>
      <c r="U25" s="15">
        <f t="shared" si="1"/>
        <v>388</v>
      </c>
    </row>
    <row r="26" spans="1:21" ht="12.75">
      <c r="A26" s="2">
        <v>25</v>
      </c>
      <c r="B26" s="5">
        <v>66</v>
      </c>
      <c r="C26" s="6" t="s">
        <v>108</v>
      </c>
      <c r="D26" s="6" t="s">
        <v>116</v>
      </c>
      <c r="E26" s="6" t="s">
        <v>117</v>
      </c>
      <c r="F26" s="7">
        <v>50.08434203198184</v>
      </c>
      <c r="H26" t="s">
        <v>21</v>
      </c>
      <c r="I26">
        <f>COUNTIF($B$2:$B$401,20)</f>
        <v>11</v>
      </c>
      <c r="S26" s="14" t="s">
        <v>157</v>
      </c>
      <c r="T26" s="15">
        <f>COUNTIF($F$2:$F$401,"&lt;2000")-U25</f>
        <v>2</v>
      </c>
      <c r="U26" s="15">
        <f t="shared" si="1"/>
        <v>390</v>
      </c>
    </row>
    <row r="27" spans="1:21" ht="12.75">
      <c r="A27" s="2">
        <v>26</v>
      </c>
      <c r="B27" s="5">
        <v>49</v>
      </c>
      <c r="C27" s="6" t="s">
        <v>108</v>
      </c>
      <c r="D27" s="6" t="s">
        <v>116</v>
      </c>
      <c r="E27" s="6" t="s">
        <v>117</v>
      </c>
      <c r="F27" s="7">
        <v>949.599124926376</v>
      </c>
      <c r="H27" t="s">
        <v>22</v>
      </c>
      <c r="I27">
        <f>COUNTIF($B$2:$B$401,21)</f>
        <v>3</v>
      </c>
      <c r="S27" s="14" t="s">
        <v>158</v>
      </c>
      <c r="T27" s="15">
        <f>COUNTIF($F$2:$F$401,"&lt;2100")-U26</f>
        <v>4</v>
      </c>
      <c r="U27" s="15">
        <f t="shared" si="1"/>
        <v>394</v>
      </c>
    </row>
    <row r="28" spans="1:21" ht="12.75">
      <c r="A28" s="2">
        <v>27</v>
      </c>
      <c r="B28" s="5">
        <v>50</v>
      </c>
      <c r="C28" s="6" t="s">
        <v>112</v>
      </c>
      <c r="D28" s="6" t="s">
        <v>116</v>
      </c>
      <c r="E28" s="6" t="s">
        <v>117</v>
      </c>
      <c r="F28" s="7">
        <v>875</v>
      </c>
      <c r="H28" t="s">
        <v>23</v>
      </c>
      <c r="I28">
        <f>COUNTIF($B$2:$B$401,22)</f>
        <v>10</v>
      </c>
      <c r="S28" s="14" t="s">
        <v>159</v>
      </c>
      <c r="T28" s="15">
        <f>COUNTIF($F$2:$F$401,"&lt;2200")-U27</f>
        <v>0</v>
      </c>
      <c r="U28" s="15">
        <f t="shared" si="1"/>
        <v>394</v>
      </c>
    </row>
    <row r="29" spans="1:21" ht="12.75">
      <c r="A29" s="2">
        <v>28</v>
      </c>
      <c r="B29" s="5">
        <v>58</v>
      </c>
      <c r="C29" s="6" t="s">
        <v>108</v>
      </c>
      <c r="D29" s="6" t="s">
        <v>116</v>
      </c>
      <c r="E29" s="6" t="s">
        <v>124</v>
      </c>
      <c r="F29" s="7">
        <v>513.3333333333334</v>
      </c>
      <c r="H29" t="s">
        <v>24</v>
      </c>
      <c r="I29">
        <f>COUNTIF($B$2:$B$401,23)</f>
        <v>2</v>
      </c>
      <c r="S29" s="14" t="s">
        <v>160</v>
      </c>
      <c r="T29" s="15">
        <f>COUNTIF($F$2:$F$401,"&lt;2300")-U28</f>
        <v>0</v>
      </c>
      <c r="U29" s="15">
        <f t="shared" si="1"/>
        <v>394</v>
      </c>
    </row>
    <row r="30" spans="1:21" ht="12.75">
      <c r="A30" s="2">
        <v>29</v>
      </c>
      <c r="B30" s="5">
        <v>31</v>
      </c>
      <c r="C30" s="6" t="s">
        <v>108</v>
      </c>
      <c r="D30" s="6" t="s">
        <v>116</v>
      </c>
      <c r="E30" s="6" t="s">
        <v>111</v>
      </c>
      <c r="F30" s="7">
        <v>0</v>
      </c>
      <c r="H30" t="s">
        <v>25</v>
      </c>
      <c r="I30">
        <f>COUNTIF($B$2:$B$401,24)</f>
        <v>5</v>
      </c>
      <c r="S30" s="14" t="s">
        <v>161</v>
      </c>
      <c r="T30" s="15">
        <f>COUNTIF($F$2:$F$401,"&lt;2400")-U29</f>
        <v>0</v>
      </c>
      <c r="U30" s="15">
        <f t="shared" si="1"/>
        <v>394</v>
      </c>
    </row>
    <row r="31" spans="1:21" ht="12.75">
      <c r="A31" s="2">
        <v>30</v>
      </c>
      <c r="B31" s="5">
        <v>77</v>
      </c>
      <c r="C31" s="6" t="s">
        <v>112</v>
      </c>
      <c r="D31" s="6" t="s">
        <v>116</v>
      </c>
      <c r="E31" s="6" t="s">
        <v>110</v>
      </c>
      <c r="F31" s="7">
        <v>663.1166885034378</v>
      </c>
      <c r="H31" t="s">
        <v>26</v>
      </c>
      <c r="I31">
        <f>COUNTIF($B$2:$B$401,25)</f>
        <v>4</v>
      </c>
      <c r="S31" s="14" t="s">
        <v>162</v>
      </c>
      <c r="T31" s="15">
        <f>COUNTIF($F$2:$F$401,"&lt;2500")-U30</f>
        <v>0</v>
      </c>
      <c r="U31" s="15">
        <f t="shared" si="1"/>
        <v>394</v>
      </c>
    </row>
    <row r="32" spans="1:21" ht="12.75">
      <c r="A32" s="2">
        <v>31</v>
      </c>
      <c r="B32" s="5">
        <v>32</v>
      </c>
      <c r="C32" s="6" t="s">
        <v>112</v>
      </c>
      <c r="D32" s="6" t="s">
        <v>116</v>
      </c>
      <c r="E32" s="6" t="s">
        <v>111</v>
      </c>
      <c r="F32" s="7">
        <v>270.455446972702</v>
      </c>
      <c r="H32" t="s">
        <v>27</v>
      </c>
      <c r="I32">
        <f>COUNTIF($B$2:$B$401,26)</f>
        <v>5</v>
      </c>
      <c r="S32" s="14" t="s">
        <v>163</v>
      </c>
      <c r="T32" s="15">
        <f>COUNTIF($F$2:$F$401,"&lt;2600")-U31</f>
        <v>3</v>
      </c>
      <c r="U32" s="15">
        <f t="shared" si="1"/>
        <v>397</v>
      </c>
    </row>
    <row r="33" spans="1:21" ht="12.75">
      <c r="A33" s="2">
        <v>32</v>
      </c>
      <c r="B33" s="5">
        <v>23</v>
      </c>
      <c r="C33" s="6" t="s">
        <v>112</v>
      </c>
      <c r="D33" s="6" t="s">
        <v>125</v>
      </c>
      <c r="E33" s="6" t="s">
        <v>117</v>
      </c>
      <c r="F33" s="7">
        <v>640</v>
      </c>
      <c r="H33" t="s">
        <v>28</v>
      </c>
      <c r="I33">
        <f>COUNTIF($B$2:$B$401,27)</f>
        <v>6</v>
      </c>
      <c r="S33" s="14" t="s">
        <v>164</v>
      </c>
      <c r="T33" s="15">
        <f>COUNTIF($F$2:$F$401,"&lt;2700")-U32</f>
        <v>0</v>
      </c>
      <c r="U33" s="15">
        <f t="shared" si="1"/>
        <v>397</v>
      </c>
    </row>
    <row r="34" spans="1:21" ht="12.75">
      <c r="A34" s="2">
        <v>33</v>
      </c>
      <c r="B34" s="5">
        <v>51</v>
      </c>
      <c r="C34" s="6" t="s">
        <v>112</v>
      </c>
      <c r="D34" s="6" t="s">
        <v>123</v>
      </c>
      <c r="E34" s="6" t="s">
        <v>117</v>
      </c>
      <c r="F34" s="7">
        <v>801.0121043837823</v>
      </c>
      <c r="H34" t="s">
        <v>29</v>
      </c>
      <c r="I34">
        <f>COUNTIF($B$2:$B$401,28)</f>
        <v>3</v>
      </c>
      <c r="S34" s="14" t="s">
        <v>165</v>
      </c>
      <c r="T34" s="15">
        <f>COUNTIF($F$2:$F$401,"&lt;2800")-U33</f>
        <v>0</v>
      </c>
      <c r="U34" s="15">
        <f t="shared" si="1"/>
        <v>397</v>
      </c>
    </row>
    <row r="35" spans="1:21" ht="12.75">
      <c r="A35" s="2">
        <v>34</v>
      </c>
      <c r="B35" s="5">
        <v>16</v>
      </c>
      <c r="C35" s="6" t="s">
        <v>112</v>
      </c>
      <c r="D35" s="6" t="s">
        <v>116</v>
      </c>
      <c r="E35" s="6" t="s">
        <v>126</v>
      </c>
      <c r="F35" s="7">
        <v>225.37953914391835</v>
      </c>
      <c r="H35" t="s">
        <v>30</v>
      </c>
      <c r="I35">
        <f>COUNTIF($B$2:$B$401,29)</f>
        <v>2</v>
      </c>
      <c r="S35" s="14" t="s">
        <v>166</v>
      </c>
      <c r="T35" s="15">
        <f>COUNTIF($F$2:$F$401,"&lt;2900")-U34</f>
        <v>0</v>
      </c>
      <c r="U35" s="15">
        <f t="shared" si="1"/>
        <v>397</v>
      </c>
    </row>
    <row r="36" spans="1:21" ht="12.75">
      <c r="A36" s="2">
        <v>35</v>
      </c>
      <c r="B36" s="5">
        <v>41</v>
      </c>
      <c r="C36" s="6" t="s">
        <v>112</v>
      </c>
      <c r="D36" s="6" t="s">
        <v>116</v>
      </c>
      <c r="E36" s="6" t="s">
        <v>117</v>
      </c>
      <c r="F36" s="7">
        <v>1034.5141217810815</v>
      </c>
      <c r="H36" t="s">
        <v>31</v>
      </c>
      <c r="I36">
        <f>COUNTIF($B$2:$B$401,30)</f>
        <v>4</v>
      </c>
      <c r="S36" s="14" t="s">
        <v>167</v>
      </c>
      <c r="T36" s="15">
        <f>COUNTIF($F$2:$F$401,"&lt;3000")-U35</f>
        <v>0</v>
      </c>
      <c r="U36" s="15">
        <f t="shared" si="1"/>
        <v>397</v>
      </c>
    </row>
    <row r="37" spans="1:21" ht="12.75">
      <c r="A37" s="2">
        <v>36</v>
      </c>
      <c r="B37" s="5">
        <v>59</v>
      </c>
      <c r="C37" s="6" t="s">
        <v>108</v>
      </c>
      <c r="D37" s="6" t="s">
        <v>109</v>
      </c>
      <c r="E37" s="6" t="s">
        <v>117</v>
      </c>
      <c r="F37" s="7">
        <v>876.4759855596805</v>
      </c>
      <c r="H37" t="s">
        <v>32</v>
      </c>
      <c r="I37">
        <f>COUNTIF($B$2:$B$401,31)</f>
        <v>5</v>
      </c>
      <c r="S37" s="14" t="s">
        <v>168</v>
      </c>
      <c r="T37" s="15">
        <f>COUNTIF($F$2:$F$401,"&lt;3200")-U36</f>
        <v>1</v>
      </c>
      <c r="U37" s="15">
        <f t="shared" si="1"/>
        <v>398</v>
      </c>
    </row>
    <row r="38" spans="1:21" ht="12.75">
      <c r="A38" s="2">
        <v>37</v>
      </c>
      <c r="B38" s="5">
        <v>20</v>
      </c>
      <c r="C38" s="6" t="s">
        <v>112</v>
      </c>
      <c r="D38" s="6" t="s">
        <v>123</v>
      </c>
      <c r="E38" s="6" t="s">
        <v>126</v>
      </c>
      <c r="F38" s="7">
        <v>136.5</v>
      </c>
      <c r="H38" t="s">
        <v>33</v>
      </c>
      <c r="I38">
        <f>COUNTIF($B$2:$B$401,32)</f>
        <v>4</v>
      </c>
      <c r="S38" s="14" t="s">
        <v>169</v>
      </c>
      <c r="T38" s="15">
        <f>COUNTIF($F$2:$F$401,"&lt;3300")-U37</f>
        <v>1</v>
      </c>
      <c r="U38" s="15">
        <f t="shared" si="1"/>
        <v>399</v>
      </c>
    </row>
    <row r="39" spans="1:21" ht="12.75">
      <c r="A39" s="2">
        <v>38</v>
      </c>
      <c r="B39" s="5">
        <v>34</v>
      </c>
      <c r="C39" s="6" t="s">
        <v>108</v>
      </c>
      <c r="D39" s="6" t="s">
        <v>116</v>
      </c>
      <c r="E39" s="6" t="s">
        <v>111</v>
      </c>
      <c r="F39" s="7">
        <v>0</v>
      </c>
      <c r="H39" t="s">
        <v>34</v>
      </c>
      <c r="I39">
        <f>COUNTIF($B$2:$B$401,33)</f>
        <v>10</v>
      </c>
      <c r="S39" s="14" t="s">
        <v>170</v>
      </c>
      <c r="T39" s="15">
        <f>COUNTIF($F$2:$F$401,"&lt;3400")-U38</f>
        <v>0</v>
      </c>
      <c r="U39" s="15">
        <f t="shared" si="1"/>
        <v>399</v>
      </c>
    </row>
    <row r="40" spans="1:21" ht="12.75">
      <c r="A40" s="2">
        <v>39</v>
      </c>
      <c r="B40" s="5">
        <v>22</v>
      </c>
      <c r="C40" s="6" t="s">
        <v>112</v>
      </c>
      <c r="D40" s="6" t="s">
        <v>125</v>
      </c>
      <c r="E40" s="6" t="s">
        <v>127</v>
      </c>
      <c r="F40" s="7">
        <v>379.1666666666667</v>
      </c>
      <c r="H40" t="s">
        <v>35</v>
      </c>
      <c r="I40">
        <f>COUNTIF($B$2:$B$401,34)</f>
        <v>7</v>
      </c>
      <c r="S40" s="14" t="s">
        <v>171</v>
      </c>
      <c r="T40" s="15">
        <f>COUNTIF($F$2:$F$401,"&lt;3500")-U39</f>
        <v>1</v>
      </c>
      <c r="U40" s="15">
        <f t="shared" si="1"/>
        <v>400</v>
      </c>
    </row>
    <row r="41" spans="1:19" ht="12.75">
      <c r="A41" s="2">
        <v>40</v>
      </c>
      <c r="B41" s="5">
        <v>57</v>
      </c>
      <c r="C41" s="6" t="s">
        <v>122</v>
      </c>
      <c r="D41" s="6" t="s">
        <v>116</v>
      </c>
      <c r="E41" s="6" t="s">
        <v>111</v>
      </c>
      <c r="F41" s="7">
        <v>390.6578678494585</v>
      </c>
      <c r="H41" t="s">
        <v>36</v>
      </c>
      <c r="I41">
        <f>COUNTIF($B$2:$B$401,35)</f>
        <v>3</v>
      </c>
      <c r="S41" s="14"/>
    </row>
    <row r="42" spans="1:20" ht="12.75">
      <c r="A42" s="2">
        <v>41</v>
      </c>
      <c r="B42" s="5">
        <v>36</v>
      </c>
      <c r="C42" s="6" t="s">
        <v>108</v>
      </c>
      <c r="D42" s="6" t="s">
        <v>116</v>
      </c>
      <c r="E42" s="6" t="s">
        <v>117</v>
      </c>
      <c r="F42" s="7">
        <v>557.8636056118502</v>
      </c>
      <c r="H42" t="s">
        <v>37</v>
      </c>
      <c r="I42">
        <f>COUNTIF($B$2:$B$401,36)</f>
        <v>6</v>
      </c>
      <c r="S42" s="11" t="s">
        <v>103</v>
      </c>
      <c r="T42" s="11">
        <f>SUM(T5:T41)</f>
        <v>400</v>
      </c>
    </row>
    <row r="43" spans="1:9" ht="12.75">
      <c r="A43" s="2">
        <v>42</v>
      </c>
      <c r="B43" s="5">
        <v>73</v>
      </c>
      <c r="C43" s="6" t="s">
        <v>118</v>
      </c>
      <c r="D43" s="6" t="s">
        <v>128</v>
      </c>
      <c r="E43" s="6" t="s">
        <v>110</v>
      </c>
      <c r="F43" s="7">
        <v>480.80968350702585</v>
      </c>
      <c r="H43" t="s">
        <v>38</v>
      </c>
      <c r="I43">
        <f>COUNTIF($B$2:$B$401,37)</f>
        <v>4</v>
      </c>
    </row>
    <row r="44" spans="1:9" ht="12.75">
      <c r="A44" s="2">
        <v>43</v>
      </c>
      <c r="B44" s="5">
        <v>4</v>
      </c>
      <c r="C44" s="6" t="s">
        <v>112</v>
      </c>
      <c r="D44" s="6" t="s">
        <v>113</v>
      </c>
      <c r="E44" s="6" t="s">
        <v>114</v>
      </c>
      <c r="F44" s="7">
        <v>0</v>
      </c>
      <c r="H44" t="s">
        <v>39</v>
      </c>
      <c r="I44">
        <f>COUNTIF($B$2:$B$401,38)</f>
        <v>2</v>
      </c>
    </row>
    <row r="45" spans="1:9" ht="12.75">
      <c r="A45" s="2">
        <v>44</v>
      </c>
      <c r="B45" s="5">
        <v>71</v>
      </c>
      <c r="C45" s="6" t="s">
        <v>108</v>
      </c>
      <c r="D45" s="6" t="s">
        <v>109</v>
      </c>
      <c r="E45" s="6" t="s">
        <v>110</v>
      </c>
      <c r="F45" s="7">
        <v>691.6666666666666</v>
      </c>
      <c r="H45" t="s">
        <v>40</v>
      </c>
      <c r="I45">
        <f>COUNTIF($B$2:$B$401,39)</f>
        <v>4</v>
      </c>
    </row>
    <row r="46" spans="1:9" ht="12.75">
      <c r="A46" s="2">
        <v>45</v>
      </c>
      <c r="B46" s="5">
        <v>73</v>
      </c>
      <c r="C46" s="6" t="s">
        <v>108</v>
      </c>
      <c r="D46" s="6" t="s">
        <v>109</v>
      </c>
      <c r="E46" s="6" t="s">
        <v>110</v>
      </c>
      <c r="F46" s="7">
        <v>455.6666666666667</v>
      </c>
      <c r="H46" t="s">
        <v>41</v>
      </c>
      <c r="I46">
        <f>COUNTIF($B$2:$B$401,40)</f>
        <v>4</v>
      </c>
    </row>
    <row r="47" spans="1:9" ht="12.75">
      <c r="A47" s="2">
        <v>46</v>
      </c>
      <c r="B47" s="5">
        <v>70</v>
      </c>
      <c r="C47" s="6" t="s">
        <v>108</v>
      </c>
      <c r="D47" s="6" t="s">
        <v>109</v>
      </c>
      <c r="E47" s="6" t="s">
        <v>111</v>
      </c>
      <c r="F47" s="7">
        <v>0</v>
      </c>
      <c r="H47" t="s">
        <v>42</v>
      </c>
      <c r="I47">
        <f>COUNTIF($B$2:$B$401,41)</f>
        <v>9</v>
      </c>
    </row>
    <row r="48" spans="1:9" ht="12.75">
      <c r="A48" s="2">
        <v>47</v>
      </c>
      <c r="B48" s="5">
        <v>39</v>
      </c>
      <c r="C48" s="6" t="s">
        <v>112</v>
      </c>
      <c r="D48" s="6" t="s">
        <v>116</v>
      </c>
      <c r="E48" s="6" t="s">
        <v>117</v>
      </c>
      <c r="F48" s="7">
        <v>817.5944290184692</v>
      </c>
      <c r="H48" t="s">
        <v>43</v>
      </c>
      <c r="I48">
        <f>COUNTIF($B$2:$B$401,42)</f>
        <v>1</v>
      </c>
    </row>
    <row r="49" spans="1:9" ht="12.75">
      <c r="A49" s="2">
        <v>48</v>
      </c>
      <c r="B49" s="5">
        <v>1</v>
      </c>
      <c r="C49" s="6" t="s">
        <v>112</v>
      </c>
      <c r="D49" s="6" t="s">
        <v>113</v>
      </c>
      <c r="E49" s="6" t="s">
        <v>114</v>
      </c>
      <c r="F49" s="7">
        <v>0</v>
      </c>
      <c r="H49" t="s">
        <v>44</v>
      </c>
      <c r="I49">
        <f>COUNTIF($B$2:$B$401,43)</f>
        <v>1</v>
      </c>
    </row>
    <row r="50" spans="1:9" ht="12.75">
      <c r="A50" s="2">
        <v>49</v>
      </c>
      <c r="B50" s="5">
        <v>77</v>
      </c>
      <c r="C50" s="6" t="s">
        <v>108</v>
      </c>
      <c r="D50" s="6" t="s">
        <v>116</v>
      </c>
      <c r="E50" s="6" t="s">
        <v>110</v>
      </c>
      <c r="F50" s="7">
        <v>432.22787173600364</v>
      </c>
      <c r="H50" t="s">
        <v>45</v>
      </c>
      <c r="I50">
        <f>COUNTIF($B$2:$B$401,44)</f>
        <v>5</v>
      </c>
    </row>
    <row r="51" spans="1:9" ht="12.75">
      <c r="A51" s="2">
        <v>50</v>
      </c>
      <c r="B51" s="5">
        <v>15</v>
      </c>
      <c r="C51" s="6" t="s">
        <v>112</v>
      </c>
      <c r="D51" s="6" t="s">
        <v>113</v>
      </c>
      <c r="E51" s="6" t="s">
        <v>114</v>
      </c>
      <c r="F51" s="7">
        <v>0</v>
      </c>
      <c r="H51" t="s">
        <v>46</v>
      </c>
      <c r="I51">
        <f>COUNTIF($B$2:$B$401,45)</f>
        <v>8</v>
      </c>
    </row>
    <row r="52" spans="1:9" ht="12.75">
      <c r="A52" s="2">
        <v>51</v>
      </c>
      <c r="B52" s="5">
        <v>36</v>
      </c>
      <c r="C52" s="6" t="s">
        <v>108</v>
      </c>
      <c r="D52" s="6" t="s">
        <v>115</v>
      </c>
      <c r="E52" s="6" t="s">
        <v>127</v>
      </c>
      <c r="F52" s="7">
        <v>0</v>
      </c>
      <c r="H52" t="s">
        <v>47</v>
      </c>
      <c r="I52">
        <f>COUNTIF($B$2:$B$401,46)</f>
        <v>5</v>
      </c>
    </row>
    <row r="53" spans="1:9" ht="12.75">
      <c r="A53" s="2">
        <v>52</v>
      </c>
      <c r="B53" s="5">
        <v>22</v>
      </c>
      <c r="C53" s="6" t="s">
        <v>112</v>
      </c>
      <c r="D53" s="6" t="s">
        <v>116</v>
      </c>
      <c r="E53" s="6" t="s">
        <v>127</v>
      </c>
      <c r="F53" s="7">
        <v>0</v>
      </c>
      <c r="H53" t="s">
        <v>48</v>
      </c>
      <c r="I53">
        <f>COUNTIF($B$2:$B$401,47)</f>
        <v>7</v>
      </c>
    </row>
    <row r="54" spans="1:9" ht="12.75">
      <c r="A54" s="2">
        <v>53</v>
      </c>
      <c r="B54" s="5">
        <v>22</v>
      </c>
      <c r="C54" s="6" t="s">
        <v>112</v>
      </c>
      <c r="D54" s="6" t="s">
        <v>116</v>
      </c>
      <c r="E54" s="6" t="s">
        <v>117</v>
      </c>
      <c r="F54" s="7">
        <v>776.8081449160386</v>
      </c>
      <c r="H54" t="s">
        <v>49</v>
      </c>
      <c r="I54">
        <f>COUNTIF($B$2:$B$401,48)</f>
        <v>7</v>
      </c>
    </row>
    <row r="55" spans="1:9" ht="12.75">
      <c r="A55" s="2">
        <v>54</v>
      </c>
      <c r="B55" s="5">
        <v>8</v>
      </c>
      <c r="C55" s="6" t="s">
        <v>112</v>
      </c>
      <c r="D55" s="6" t="s">
        <v>113</v>
      </c>
      <c r="E55" s="6" t="s">
        <v>114</v>
      </c>
      <c r="F55" s="7">
        <v>0</v>
      </c>
      <c r="H55" t="s">
        <v>50</v>
      </c>
      <c r="I55">
        <f>COUNTIF($B$2:$B$401,49)</f>
        <v>10</v>
      </c>
    </row>
    <row r="56" spans="1:9" ht="12.75">
      <c r="A56" s="2">
        <v>55</v>
      </c>
      <c r="B56" s="5">
        <v>64</v>
      </c>
      <c r="C56" s="6" t="s">
        <v>118</v>
      </c>
      <c r="D56" s="6" t="s">
        <v>109</v>
      </c>
      <c r="E56" s="6" t="s">
        <v>121</v>
      </c>
      <c r="F56" s="7">
        <v>408.0833333333333</v>
      </c>
      <c r="H56" t="s">
        <v>51</v>
      </c>
      <c r="I56">
        <f>COUNTIF($B$2:$B$401,50)</f>
        <v>7</v>
      </c>
    </row>
    <row r="57" spans="1:9" ht="12.75">
      <c r="A57" s="2">
        <v>56</v>
      </c>
      <c r="B57" s="5">
        <v>35</v>
      </c>
      <c r="C57" s="6" t="s">
        <v>112</v>
      </c>
      <c r="D57" s="6" t="s">
        <v>129</v>
      </c>
      <c r="E57" s="6" t="s">
        <v>117</v>
      </c>
      <c r="F57" s="7">
        <v>1121.8892615163957</v>
      </c>
      <c r="H57" t="s">
        <v>52</v>
      </c>
      <c r="I57">
        <f>COUNTIF($B$2:$B$401,51)</f>
        <v>5</v>
      </c>
    </row>
    <row r="58" spans="1:9" ht="12.75">
      <c r="A58" s="2">
        <v>57</v>
      </c>
      <c r="B58" s="5">
        <v>70</v>
      </c>
      <c r="C58" s="6" t="s">
        <v>108</v>
      </c>
      <c r="D58" s="6" t="s">
        <v>109</v>
      </c>
      <c r="E58" s="6" t="s">
        <v>117</v>
      </c>
      <c r="F58" s="7">
        <v>541.25</v>
      </c>
      <c r="H58" t="s">
        <v>53</v>
      </c>
      <c r="I58">
        <f>COUNTIF($B$2:$B$401,52)</f>
        <v>7</v>
      </c>
    </row>
    <row r="59" spans="1:9" ht="12.75">
      <c r="A59" s="2">
        <v>58</v>
      </c>
      <c r="B59" s="5">
        <v>56</v>
      </c>
      <c r="C59" s="6" t="s">
        <v>108</v>
      </c>
      <c r="D59" s="6" t="s">
        <v>115</v>
      </c>
      <c r="E59" s="6" t="s">
        <v>117</v>
      </c>
      <c r="F59" s="7">
        <v>1947.944630758195</v>
      </c>
      <c r="H59" t="s">
        <v>54</v>
      </c>
      <c r="I59">
        <f>COUNTIF($B$2:$B$401,53)</f>
        <v>2</v>
      </c>
    </row>
    <row r="60" spans="1:9" ht="12.75">
      <c r="A60" s="2">
        <v>59</v>
      </c>
      <c r="B60" s="5">
        <v>56</v>
      </c>
      <c r="C60" s="6" t="s">
        <v>108</v>
      </c>
      <c r="D60" s="6" t="s">
        <v>116</v>
      </c>
      <c r="E60" s="6" t="s">
        <v>117</v>
      </c>
      <c r="F60" s="7">
        <v>2078.5967726865724</v>
      </c>
      <c r="H60" t="s">
        <v>55</v>
      </c>
      <c r="I60">
        <f>COUNTIF($B$2:$B$401,54)</f>
        <v>9</v>
      </c>
    </row>
    <row r="61" spans="1:9" ht="12.75">
      <c r="A61" s="2">
        <v>60</v>
      </c>
      <c r="B61" s="5">
        <v>62</v>
      </c>
      <c r="C61" s="6" t="s">
        <v>108</v>
      </c>
      <c r="D61" s="6" t="s">
        <v>116</v>
      </c>
      <c r="E61" s="6" t="s">
        <v>117</v>
      </c>
      <c r="F61" s="7">
        <v>0</v>
      </c>
      <c r="H61" t="s">
        <v>56</v>
      </c>
      <c r="I61">
        <f>COUNTIF($B$2:$B$401,55)</f>
        <v>8</v>
      </c>
    </row>
    <row r="62" spans="1:9" ht="12.75">
      <c r="A62" s="2">
        <v>61</v>
      </c>
      <c r="B62" s="5">
        <v>49</v>
      </c>
      <c r="C62" s="6" t="s">
        <v>108</v>
      </c>
      <c r="D62" s="6" t="s">
        <v>116</v>
      </c>
      <c r="E62" s="6" t="s">
        <v>117</v>
      </c>
      <c r="F62" s="7">
        <v>901.5181565756734</v>
      </c>
      <c r="H62" t="s">
        <v>57</v>
      </c>
      <c r="I62">
        <f>COUNTIF($B$2:$B$401,56)</f>
        <v>5</v>
      </c>
    </row>
    <row r="63" spans="1:9" ht="12.75">
      <c r="A63" s="2">
        <v>62</v>
      </c>
      <c r="B63" s="5">
        <v>33</v>
      </c>
      <c r="C63" s="6" t="s">
        <v>108</v>
      </c>
      <c r="D63" s="6" t="s">
        <v>129</v>
      </c>
      <c r="E63" s="6" t="s">
        <v>117</v>
      </c>
      <c r="F63" s="7">
        <v>1627.791853385862</v>
      </c>
      <c r="H63" t="s">
        <v>58</v>
      </c>
      <c r="I63">
        <f>COUNTIF($B$2:$B$401,57)</f>
        <v>4</v>
      </c>
    </row>
    <row r="64" spans="1:9" ht="12.75">
      <c r="A64" s="2">
        <v>63</v>
      </c>
      <c r="B64" s="5">
        <v>78</v>
      </c>
      <c r="C64" s="6" t="s">
        <v>118</v>
      </c>
      <c r="D64" s="6" t="s">
        <v>128</v>
      </c>
      <c r="E64" s="6" t="s">
        <v>121</v>
      </c>
      <c r="F64" s="7">
        <v>566.6666666666666</v>
      </c>
      <c r="H64" t="s">
        <v>59</v>
      </c>
      <c r="I64">
        <f>COUNTIF($B$2:$B$401,58)</f>
        <v>8</v>
      </c>
    </row>
    <row r="65" spans="1:9" ht="12.75">
      <c r="A65" s="2">
        <v>64</v>
      </c>
      <c r="B65" s="5">
        <v>33</v>
      </c>
      <c r="C65" s="6" t="s">
        <v>108</v>
      </c>
      <c r="D65" s="6" t="s">
        <v>123</v>
      </c>
      <c r="E65" s="6" t="s">
        <v>117</v>
      </c>
      <c r="F65" s="7">
        <v>1081.821787890808</v>
      </c>
      <c r="H65" t="s">
        <v>60</v>
      </c>
      <c r="I65">
        <f>COUNTIF($B$2:$B$401,59)</f>
        <v>6</v>
      </c>
    </row>
    <row r="66" spans="1:9" ht="12.75">
      <c r="A66" s="2">
        <v>65</v>
      </c>
      <c r="B66" s="5">
        <v>44</v>
      </c>
      <c r="C66" s="6" t="s">
        <v>112</v>
      </c>
      <c r="D66" s="6" t="s">
        <v>109</v>
      </c>
      <c r="E66" s="6" t="s">
        <v>117</v>
      </c>
      <c r="F66" s="7">
        <v>601.0121043837823</v>
      </c>
      <c r="H66" t="s">
        <v>61</v>
      </c>
      <c r="I66">
        <f>COUNTIF($B$2:$B$401,60)</f>
        <v>4</v>
      </c>
    </row>
    <row r="67" spans="1:9" ht="12.75">
      <c r="A67" s="2">
        <v>66</v>
      </c>
      <c r="B67" s="5">
        <v>37</v>
      </c>
      <c r="C67" s="6" t="s">
        <v>108</v>
      </c>
      <c r="D67" s="6" t="s">
        <v>116</v>
      </c>
      <c r="E67" s="6" t="s">
        <v>111</v>
      </c>
      <c r="F67" s="7">
        <v>0</v>
      </c>
      <c r="H67" t="s">
        <v>62</v>
      </c>
      <c r="I67">
        <f>COUNTIF($B$2:$B$401,61)</f>
        <v>8</v>
      </c>
    </row>
    <row r="68" spans="1:9" ht="12.75">
      <c r="A68" s="2">
        <v>67</v>
      </c>
      <c r="B68" s="5">
        <v>75</v>
      </c>
      <c r="C68" s="6" t="s">
        <v>108</v>
      </c>
      <c r="D68" s="6" t="s">
        <v>116</v>
      </c>
      <c r="E68" s="6" t="s">
        <v>110</v>
      </c>
      <c r="F68" s="7">
        <v>1325.23169016624</v>
      </c>
      <c r="H68" t="s">
        <v>63</v>
      </c>
      <c r="I68">
        <f>COUNTIF($B$2:$B$401,62)</f>
        <v>2</v>
      </c>
    </row>
    <row r="69" spans="1:9" ht="12.75">
      <c r="A69" s="2">
        <v>68</v>
      </c>
      <c r="B69" s="5">
        <v>26</v>
      </c>
      <c r="C69" s="6" t="s">
        <v>112</v>
      </c>
      <c r="D69" s="6" t="s">
        <v>115</v>
      </c>
      <c r="E69" s="6" t="s">
        <v>126</v>
      </c>
      <c r="F69" s="7">
        <v>0</v>
      </c>
      <c r="H69" t="s">
        <v>64</v>
      </c>
      <c r="I69">
        <f>COUNTIF($B$2:$B$401,63)</f>
        <v>5</v>
      </c>
    </row>
    <row r="70" spans="1:9" ht="12.75">
      <c r="A70" s="2">
        <v>69</v>
      </c>
      <c r="B70" s="5">
        <v>51</v>
      </c>
      <c r="C70" s="6" t="s">
        <v>108</v>
      </c>
      <c r="D70" s="6" t="s">
        <v>116</v>
      </c>
      <c r="E70" s="6" t="s">
        <v>117</v>
      </c>
      <c r="F70" s="7">
        <v>600</v>
      </c>
      <c r="H70" t="s">
        <v>65</v>
      </c>
      <c r="I70">
        <f>COUNTIF($B$2:$B$401,64)</f>
        <v>5</v>
      </c>
    </row>
    <row r="71" spans="1:9" ht="12.75">
      <c r="A71" s="2">
        <v>70</v>
      </c>
      <c r="B71" s="5">
        <v>70</v>
      </c>
      <c r="C71" s="6" t="s">
        <v>108</v>
      </c>
      <c r="D71" s="6" t="s">
        <v>116</v>
      </c>
      <c r="E71" s="6" t="s">
        <v>121</v>
      </c>
      <c r="F71" s="7">
        <v>284.33333333333337</v>
      </c>
      <c r="H71" t="s">
        <v>66</v>
      </c>
      <c r="I71">
        <f>COUNTIF($B$2:$B$401,65)</f>
        <v>4</v>
      </c>
    </row>
    <row r="72" spans="1:9" ht="12.75">
      <c r="A72" s="2">
        <v>71</v>
      </c>
      <c r="B72" s="5">
        <v>55</v>
      </c>
      <c r="C72" s="6" t="s">
        <v>118</v>
      </c>
      <c r="D72" s="6" t="s">
        <v>109</v>
      </c>
      <c r="E72" s="6" t="s">
        <v>121</v>
      </c>
      <c r="F72" s="7">
        <v>585.6851682753754</v>
      </c>
      <c r="H72" t="s">
        <v>67</v>
      </c>
      <c r="I72">
        <f>COUNTIF($B$2:$B$401,66)</f>
        <v>9</v>
      </c>
    </row>
    <row r="73" spans="1:9" ht="12.75">
      <c r="A73" s="2">
        <v>72</v>
      </c>
      <c r="B73" s="5">
        <v>35</v>
      </c>
      <c r="C73" s="6" t="s">
        <v>108</v>
      </c>
      <c r="D73" s="6" t="s">
        <v>125</v>
      </c>
      <c r="E73" s="6" t="s">
        <v>117</v>
      </c>
      <c r="F73" s="7">
        <v>354.1666666666667</v>
      </c>
      <c r="H73" t="s">
        <v>68</v>
      </c>
      <c r="I73">
        <f>COUNTIF($B$2:$B$401,67)</f>
        <v>5</v>
      </c>
    </row>
    <row r="74" spans="1:9" ht="12.75">
      <c r="A74" s="2">
        <v>73</v>
      </c>
      <c r="B74" s="5">
        <v>69</v>
      </c>
      <c r="C74" s="6" t="s">
        <v>108</v>
      </c>
      <c r="D74" s="6" t="s">
        <v>116</v>
      </c>
      <c r="E74" s="6" t="s">
        <v>110</v>
      </c>
      <c r="F74" s="7">
        <v>1527.06</v>
      </c>
      <c r="H74" t="s">
        <v>69</v>
      </c>
      <c r="I74">
        <f>COUNTIF($B$2:$B$401,68)</f>
        <v>3</v>
      </c>
    </row>
    <row r="75" spans="1:9" ht="12.75">
      <c r="A75" s="2">
        <v>74</v>
      </c>
      <c r="B75" s="5">
        <v>19</v>
      </c>
      <c r="C75" s="6" t="s">
        <v>112</v>
      </c>
      <c r="D75" s="6" t="s">
        <v>123</v>
      </c>
      <c r="E75" s="6" t="s">
        <v>126</v>
      </c>
      <c r="F75" s="7">
        <v>0</v>
      </c>
      <c r="H75" t="s">
        <v>70</v>
      </c>
      <c r="I75">
        <f>COUNTIF($B$2:$B$401,69)</f>
        <v>7</v>
      </c>
    </row>
    <row r="76" spans="1:9" ht="12.75">
      <c r="A76" s="2">
        <v>75</v>
      </c>
      <c r="B76" s="5">
        <v>47</v>
      </c>
      <c r="C76" s="6" t="s">
        <v>108</v>
      </c>
      <c r="D76" s="6" t="s">
        <v>116</v>
      </c>
      <c r="E76" s="6" t="s">
        <v>117</v>
      </c>
      <c r="F76" s="7">
        <v>671.130183228559</v>
      </c>
      <c r="H76" t="s">
        <v>71</v>
      </c>
      <c r="I76">
        <f>COUNTIF($B$2:$B$401,70)</f>
        <v>5</v>
      </c>
    </row>
    <row r="77" spans="1:9" ht="12.75">
      <c r="A77" s="2">
        <v>76</v>
      </c>
      <c r="B77" s="5">
        <v>32</v>
      </c>
      <c r="C77" s="6" t="s">
        <v>108</v>
      </c>
      <c r="D77" s="6" t="s">
        <v>123</v>
      </c>
      <c r="E77" s="6" t="s">
        <v>127</v>
      </c>
      <c r="F77" s="7">
        <v>99.16699722332407</v>
      </c>
      <c r="H77" t="s">
        <v>72</v>
      </c>
      <c r="I77">
        <f>COUNTIF($B$2:$B$401,71)</f>
        <v>7</v>
      </c>
    </row>
    <row r="78" spans="1:9" ht="12.75">
      <c r="A78" s="2">
        <v>77</v>
      </c>
      <c r="B78" s="5">
        <v>50</v>
      </c>
      <c r="C78" s="6" t="s">
        <v>108</v>
      </c>
      <c r="D78" s="6" t="s">
        <v>116</v>
      </c>
      <c r="E78" s="6" t="s">
        <v>117</v>
      </c>
      <c r="F78" s="7">
        <v>846.4253803404914</v>
      </c>
      <c r="H78" t="s">
        <v>73</v>
      </c>
      <c r="I78">
        <f>COUNTIF($B$2:$B$401,72)</f>
        <v>3</v>
      </c>
    </row>
    <row r="79" spans="1:9" ht="12.75">
      <c r="A79" s="2">
        <v>78</v>
      </c>
      <c r="B79" s="5">
        <v>55</v>
      </c>
      <c r="C79" s="6" t="s">
        <v>108</v>
      </c>
      <c r="D79" s="6" t="s">
        <v>116</v>
      </c>
      <c r="E79" s="6" t="s">
        <v>121</v>
      </c>
      <c r="F79" s="7">
        <v>336.5667784549181</v>
      </c>
      <c r="H79" t="s">
        <v>74</v>
      </c>
      <c r="I79">
        <f>COUNTIF($B$2:$B$401,73)</f>
        <v>7</v>
      </c>
    </row>
    <row r="80" spans="1:9" ht="12.75">
      <c r="A80" s="2">
        <v>79</v>
      </c>
      <c r="B80" s="5">
        <v>80</v>
      </c>
      <c r="C80" s="6" t="s">
        <v>108</v>
      </c>
      <c r="D80" s="6" t="s">
        <v>116</v>
      </c>
      <c r="E80" s="6" t="s">
        <v>110</v>
      </c>
      <c r="F80" s="7">
        <v>683.3333333333334</v>
      </c>
      <c r="H80" t="s">
        <v>75</v>
      </c>
      <c r="I80">
        <f>COUNTIF($B$2:$B$401,74)</f>
        <v>7</v>
      </c>
    </row>
    <row r="81" spans="1:9" ht="12.75">
      <c r="A81" s="2">
        <v>80</v>
      </c>
      <c r="B81" s="5">
        <v>74</v>
      </c>
      <c r="C81" s="6" t="s">
        <v>118</v>
      </c>
      <c r="D81" s="6" t="s">
        <v>109</v>
      </c>
      <c r="E81" s="6" t="s">
        <v>110</v>
      </c>
      <c r="F81" s="7">
        <v>440.1689757939136</v>
      </c>
      <c r="H81" t="s">
        <v>76</v>
      </c>
      <c r="I81">
        <f>COUNTIF($B$2:$B$401,75)</f>
        <v>7</v>
      </c>
    </row>
    <row r="82" spans="1:9" ht="12.75">
      <c r="A82" s="2">
        <v>81</v>
      </c>
      <c r="B82" s="5">
        <v>44</v>
      </c>
      <c r="C82" s="6" t="s">
        <v>108</v>
      </c>
      <c r="D82" s="6" t="s">
        <v>125</v>
      </c>
      <c r="E82" s="6" t="s">
        <v>117</v>
      </c>
      <c r="F82" s="7">
        <v>1410.3750716206112</v>
      </c>
      <c r="H82" t="s">
        <v>77</v>
      </c>
      <c r="I82">
        <f>COUNTIF($B$2:$B$401,76)</f>
        <v>4</v>
      </c>
    </row>
    <row r="83" spans="1:9" ht="12.75">
      <c r="A83" s="2">
        <v>82</v>
      </c>
      <c r="B83" s="5">
        <v>28</v>
      </c>
      <c r="C83" s="6" t="s">
        <v>112</v>
      </c>
      <c r="D83" s="6" t="s">
        <v>116</v>
      </c>
      <c r="E83" s="6" t="s">
        <v>117</v>
      </c>
      <c r="F83" s="7">
        <v>751.2651304797279</v>
      </c>
      <c r="H83" t="s">
        <v>78</v>
      </c>
      <c r="I83">
        <f>COUNTIF($B$2:$B$401,77)</f>
        <v>6</v>
      </c>
    </row>
    <row r="84" spans="1:9" ht="12.75">
      <c r="A84" s="2">
        <v>83</v>
      </c>
      <c r="B84" s="5">
        <v>12</v>
      </c>
      <c r="C84" s="6" t="s">
        <v>112</v>
      </c>
      <c r="D84" s="6" t="s">
        <v>113</v>
      </c>
      <c r="E84" s="6" t="s">
        <v>114</v>
      </c>
      <c r="F84" s="7">
        <v>0</v>
      </c>
      <c r="H84" t="s">
        <v>79</v>
      </c>
      <c r="I84">
        <f>COUNTIF($B$2:$B$401,78)</f>
        <v>8</v>
      </c>
    </row>
    <row r="85" spans="1:9" ht="12.75">
      <c r="A85" s="2">
        <v>84</v>
      </c>
      <c r="B85" s="5">
        <v>73</v>
      </c>
      <c r="C85" s="6" t="s">
        <v>108</v>
      </c>
      <c r="D85" s="6" t="s">
        <v>116</v>
      </c>
      <c r="E85" s="6" t="s">
        <v>111</v>
      </c>
      <c r="F85" s="7">
        <v>0</v>
      </c>
      <c r="H85" t="s">
        <v>80</v>
      </c>
      <c r="I85">
        <f>COUNTIF($B$2:$B$401,79)</f>
        <v>0</v>
      </c>
    </row>
    <row r="86" spans="1:9" ht="12.75">
      <c r="A86" s="2">
        <v>85</v>
      </c>
      <c r="B86" s="5">
        <v>67</v>
      </c>
      <c r="C86" s="6" t="s">
        <v>108</v>
      </c>
      <c r="D86" s="6" t="s">
        <v>109</v>
      </c>
      <c r="E86" s="6" t="s">
        <v>111</v>
      </c>
      <c r="F86" s="7">
        <v>201.33905496856707</v>
      </c>
      <c r="H86" t="s">
        <v>81</v>
      </c>
      <c r="I86">
        <f>COUNTIF($B$2:$B$401,80)</f>
        <v>4</v>
      </c>
    </row>
    <row r="87" spans="1:9" ht="12.75">
      <c r="A87" s="2">
        <v>86</v>
      </c>
      <c r="B87" s="5">
        <v>67</v>
      </c>
      <c r="C87" s="6" t="s">
        <v>118</v>
      </c>
      <c r="D87" s="6" t="s">
        <v>116</v>
      </c>
      <c r="E87" s="6" t="s">
        <v>121</v>
      </c>
      <c r="F87" s="7">
        <v>705.1875358103025</v>
      </c>
      <c r="H87" t="s">
        <v>82</v>
      </c>
      <c r="I87">
        <f>COUNTIF($B$2:$B$401,81)</f>
        <v>2</v>
      </c>
    </row>
    <row r="88" spans="1:9" ht="12.75">
      <c r="A88" s="2">
        <v>87</v>
      </c>
      <c r="B88" s="5">
        <v>55</v>
      </c>
      <c r="C88" s="6" t="s">
        <v>108</v>
      </c>
      <c r="D88" s="6" t="s">
        <v>109</v>
      </c>
      <c r="E88" s="6" t="s">
        <v>130</v>
      </c>
      <c r="F88" s="7">
        <v>275.12651304797276</v>
      </c>
      <c r="H88" t="s">
        <v>83</v>
      </c>
      <c r="I88">
        <f>COUNTIF($B$2:$B$401,82)</f>
        <v>1</v>
      </c>
    </row>
    <row r="89" spans="1:9" ht="12.75">
      <c r="A89" s="2">
        <v>88</v>
      </c>
      <c r="B89" s="5">
        <v>0</v>
      </c>
      <c r="C89" s="6" t="s">
        <v>112</v>
      </c>
      <c r="D89" s="6" t="s">
        <v>113</v>
      </c>
      <c r="E89" s="6" t="s">
        <v>114</v>
      </c>
      <c r="F89" s="7">
        <v>0</v>
      </c>
      <c r="H89" t="s">
        <v>84</v>
      </c>
      <c r="I89">
        <f>COUNTIF($B$2:$B$401,83)</f>
        <v>2</v>
      </c>
    </row>
    <row r="90" spans="1:9" ht="12.75">
      <c r="A90" s="2">
        <v>89</v>
      </c>
      <c r="B90" s="5">
        <v>74</v>
      </c>
      <c r="C90" s="6" t="s">
        <v>108</v>
      </c>
      <c r="D90" s="6" t="s">
        <v>109</v>
      </c>
      <c r="E90" s="6" t="s">
        <v>110</v>
      </c>
      <c r="F90" s="7">
        <v>440.168975793913</v>
      </c>
      <c r="H90" t="s">
        <v>85</v>
      </c>
      <c r="I90">
        <f>COUNTIF($B$2:$B$401,84)</f>
        <v>1</v>
      </c>
    </row>
    <row r="91" spans="1:9" ht="12.75">
      <c r="A91" s="2">
        <v>90</v>
      </c>
      <c r="B91" s="5">
        <v>4</v>
      </c>
      <c r="C91" s="6" t="s">
        <v>112</v>
      </c>
      <c r="D91" s="6" t="s">
        <v>113</v>
      </c>
      <c r="E91" s="6" t="s">
        <v>114</v>
      </c>
      <c r="F91" s="7">
        <v>0</v>
      </c>
      <c r="H91" t="s">
        <v>86</v>
      </c>
      <c r="I91">
        <f>COUNTIF($B$2:$B$401,85)</f>
        <v>1</v>
      </c>
    </row>
    <row r="92" spans="1:9" ht="12.75">
      <c r="A92" s="2">
        <v>91</v>
      </c>
      <c r="B92" s="5">
        <v>1</v>
      </c>
      <c r="C92" s="6" t="s">
        <v>112</v>
      </c>
      <c r="D92" s="6" t="s">
        <v>113</v>
      </c>
      <c r="E92" s="6" t="s">
        <v>114</v>
      </c>
      <c r="F92" s="7">
        <v>0</v>
      </c>
      <c r="H92" t="s">
        <v>87</v>
      </c>
      <c r="I92">
        <f>COUNTIF($B$2:$B$401,86)</f>
        <v>4</v>
      </c>
    </row>
    <row r="93" spans="1:9" ht="12.75">
      <c r="A93" s="2">
        <v>92</v>
      </c>
      <c r="B93" s="5">
        <v>59</v>
      </c>
      <c r="C93" s="6" t="s">
        <v>108</v>
      </c>
      <c r="D93" s="6" t="s">
        <v>116</v>
      </c>
      <c r="E93" s="6" t="s">
        <v>131</v>
      </c>
      <c r="F93" s="7">
        <v>343.72698438986095</v>
      </c>
      <c r="H93" t="s">
        <v>88</v>
      </c>
      <c r="I93">
        <f>COUNTIF($B$2:$B$401,87)</f>
        <v>0</v>
      </c>
    </row>
    <row r="94" spans="1:9" ht="12.75">
      <c r="A94" s="2">
        <v>93</v>
      </c>
      <c r="B94" s="5">
        <v>37</v>
      </c>
      <c r="C94" s="6" t="s">
        <v>108</v>
      </c>
      <c r="D94" s="6" t="s">
        <v>115</v>
      </c>
      <c r="E94" s="6" t="s">
        <v>117</v>
      </c>
      <c r="F94" s="7">
        <v>1594.23</v>
      </c>
      <c r="H94" t="s">
        <v>89</v>
      </c>
      <c r="I94">
        <f>COUNTIF($B$2:$B$401,88)</f>
        <v>1</v>
      </c>
    </row>
    <row r="95" spans="1:9" ht="12.75">
      <c r="A95" s="2">
        <v>94</v>
      </c>
      <c r="B95" s="5">
        <v>50</v>
      </c>
      <c r="C95" s="6" t="s">
        <v>108</v>
      </c>
      <c r="D95" s="6" t="s">
        <v>116</v>
      </c>
      <c r="E95" s="6" t="s">
        <v>117</v>
      </c>
      <c r="F95" s="7">
        <v>851.4338145436936</v>
      </c>
      <c r="H95" t="s">
        <v>90</v>
      </c>
      <c r="I95">
        <f>COUNTIF($B$2:$B$401,89)</f>
        <v>1</v>
      </c>
    </row>
    <row r="96" spans="1:9" ht="12.75">
      <c r="A96" s="2">
        <v>95</v>
      </c>
      <c r="B96" s="5">
        <v>68</v>
      </c>
      <c r="C96" s="6" t="s">
        <v>108</v>
      </c>
      <c r="D96" s="6" t="s">
        <v>109</v>
      </c>
      <c r="E96" s="6" t="s">
        <v>110</v>
      </c>
      <c r="F96" s="7">
        <v>458</v>
      </c>
      <c r="H96" t="s">
        <v>91</v>
      </c>
      <c r="I96">
        <f>COUNTIF($B$2:$B$401,90)</f>
        <v>2</v>
      </c>
    </row>
    <row r="97" spans="1:9" ht="12.75">
      <c r="A97" s="2">
        <v>96</v>
      </c>
      <c r="B97" s="5">
        <v>22</v>
      </c>
      <c r="C97" s="6" t="s">
        <v>108</v>
      </c>
      <c r="D97" s="6" t="s">
        <v>116</v>
      </c>
      <c r="E97" s="6" t="s">
        <v>117</v>
      </c>
      <c r="F97" s="7">
        <v>850</v>
      </c>
      <c r="H97" t="s">
        <v>92</v>
      </c>
      <c r="I97">
        <f>COUNTIF($B$2:$B$401,91)</f>
        <v>1</v>
      </c>
    </row>
    <row r="98" spans="1:9" ht="12.75">
      <c r="A98" s="2">
        <v>97</v>
      </c>
      <c r="B98" s="5">
        <v>30</v>
      </c>
      <c r="C98" s="6" t="s">
        <v>112</v>
      </c>
      <c r="D98" s="6" t="s">
        <v>115</v>
      </c>
      <c r="E98" s="6" t="s">
        <v>127</v>
      </c>
      <c r="F98" s="7">
        <v>1265.1007382763573</v>
      </c>
      <c r="H98" t="s">
        <v>93</v>
      </c>
      <c r="I98">
        <f>COUNTIF($B$2:$B$401,92)</f>
        <v>0</v>
      </c>
    </row>
    <row r="99" spans="1:9" ht="12.75">
      <c r="A99" s="2">
        <v>98</v>
      </c>
      <c r="B99" s="5">
        <v>74</v>
      </c>
      <c r="C99" s="6" t="s">
        <v>118</v>
      </c>
      <c r="D99" s="6" t="s">
        <v>109</v>
      </c>
      <c r="E99" s="6" t="s">
        <v>110</v>
      </c>
      <c r="F99" s="7">
        <v>440.1689757939136</v>
      </c>
      <c r="H99" t="s">
        <v>94</v>
      </c>
      <c r="I99">
        <f>COUNTIF($B$2:$B$401,93)</f>
        <v>0</v>
      </c>
    </row>
    <row r="100" spans="1:9" ht="12.75">
      <c r="A100" s="2">
        <v>99</v>
      </c>
      <c r="B100" s="5">
        <v>13</v>
      </c>
      <c r="C100" s="6" t="s">
        <v>112</v>
      </c>
      <c r="D100" s="6" t="s">
        <v>113</v>
      </c>
      <c r="E100" s="6" t="s">
        <v>114</v>
      </c>
      <c r="F100" s="7">
        <v>0</v>
      </c>
      <c r="H100" t="s">
        <v>95</v>
      </c>
      <c r="I100">
        <f>COUNTIF($B$2:$B$401,94)</f>
        <v>0</v>
      </c>
    </row>
    <row r="101" spans="1:9" ht="12.75">
      <c r="A101" s="2">
        <v>100</v>
      </c>
      <c r="B101" s="5">
        <v>12</v>
      </c>
      <c r="C101" s="6" t="s">
        <v>112</v>
      </c>
      <c r="D101" s="6" t="s">
        <v>113</v>
      </c>
      <c r="E101" s="6" t="s">
        <v>114</v>
      </c>
      <c r="F101" s="7">
        <v>0</v>
      </c>
      <c r="H101" t="s">
        <v>96</v>
      </c>
      <c r="I101">
        <f>COUNTIF($B$2:$B$401,95)</f>
        <v>0</v>
      </c>
    </row>
    <row r="102" spans="1:9" ht="12.75">
      <c r="A102" s="2">
        <v>101</v>
      </c>
      <c r="B102" s="5">
        <v>27</v>
      </c>
      <c r="C102" s="6" t="s">
        <v>112</v>
      </c>
      <c r="D102" s="6" t="s">
        <v>123</v>
      </c>
      <c r="E102" s="6" t="s">
        <v>117</v>
      </c>
      <c r="F102" s="7">
        <v>480.80968350702585</v>
      </c>
      <c r="H102" t="s">
        <v>97</v>
      </c>
      <c r="I102">
        <f>COUNTIF($B$2:$B$401,96)</f>
        <v>0</v>
      </c>
    </row>
    <row r="103" spans="1:9" ht="12.75">
      <c r="A103" s="2">
        <v>102</v>
      </c>
      <c r="B103" s="5">
        <v>43</v>
      </c>
      <c r="C103" s="6" t="s">
        <v>108</v>
      </c>
      <c r="D103" s="6" t="s">
        <v>115</v>
      </c>
      <c r="E103" s="6" t="s">
        <v>117</v>
      </c>
      <c r="F103" s="7">
        <v>1950.1666666666665</v>
      </c>
      <c r="H103" t="s">
        <v>98</v>
      </c>
      <c r="I103">
        <f>COUNTIF($B$2:$B$401,97)</f>
        <v>0</v>
      </c>
    </row>
    <row r="104" spans="1:9" ht="12.75">
      <c r="A104" s="2">
        <v>103</v>
      </c>
      <c r="B104" s="5">
        <v>29</v>
      </c>
      <c r="C104" s="6" t="s">
        <v>112</v>
      </c>
      <c r="D104" s="6" t="s">
        <v>123</v>
      </c>
      <c r="E104" s="6" t="s">
        <v>117</v>
      </c>
      <c r="F104" s="7">
        <v>1000</v>
      </c>
      <c r="H104" t="s">
        <v>99</v>
      </c>
      <c r="I104">
        <f>COUNTIF($B$2:$B$401,98)</f>
        <v>0</v>
      </c>
    </row>
    <row r="105" spans="1:9" ht="12.75">
      <c r="A105" s="2">
        <v>104</v>
      </c>
      <c r="B105" s="5">
        <v>78</v>
      </c>
      <c r="C105" s="6" t="s">
        <v>118</v>
      </c>
      <c r="D105" s="6" t="s">
        <v>109</v>
      </c>
      <c r="E105" s="6" t="s">
        <v>110</v>
      </c>
      <c r="F105" s="7">
        <v>498.6666666666667</v>
      </c>
      <c r="H105" t="s">
        <v>100</v>
      </c>
      <c r="I105">
        <f>COUNTIF($B$2:$B$401,99)</f>
        <v>0</v>
      </c>
    </row>
    <row r="106" spans="1:9" ht="12.75">
      <c r="A106" s="2">
        <v>105</v>
      </c>
      <c r="B106" s="5">
        <v>71</v>
      </c>
      <c r="C106" s="6" t="s">
        <v>108</v>
      </c>
      <c r="D106" s="6" t="s">
        <v>109</v>
      </c>
      <c r="E106" s="6" t="s">
        <v>110</v>
      </c>
      <c r="F106" s="7">
        <v>1041.7543142652207</v>
      </c>
      <c r="H106" t="s">
        <v>101</v>
      </c>
      <c r="I106">
        <f>COUNTIF($B$2:$B$401,100)</f>
        <v>0</v>
      </c>
    </row>
    <row r="107" spans="1:6" ht="12.75">
      <c r="A107" s="2">
        <v>106</v>
      </c>
      <c r="B107" s="5">
        <v>61</v>
      </c>
      <c r="C107" s="6" t="s">
        <v>118</v>
      </c>
      <c r="D107" s="6" t="s">
        <v>116</v>
      </c>
      <c r="E107" s="6" t="s">
        <v>110</v>
      </c>
      <c r="F107" s="7">
        <v>460.6666666666667</v>
      </c>
    </row>
    <row r="108" spans="1:9" ht="12.75">
      <c r="A108" s="2">
        <v>107</v>
      </c>
      <c r="B108" s="5">
        <v>70</v>
      </c>
      <c r="C108" s="6" t="s">
        <v>122</v>
      </c>
      <c r="D108" s="6" t="s">
        <v>125</v>
      </c>
      <c r="E108" s="6" t="s">
        <v>110</v>
      </c>
      <c r="F108" s="7">
        <v>1460.6666666666667</v>
      </c>
      <c r="H108" t="s">
        <v>103</v>
      </c>
      <c r="I108">
        <f>SUM(I6:I106)</f>
        <v>400</v>
      </c>
    </row>
    <row r="109" spans="1:6" ht="12.75">
      <c r="A109" s="2">
        <v>108</v>
      </c>
      <c r="B109" s="5">
        <v>22</v>
      </c>
      <c r="C109" s="6" t="s">
        <v>112</v>
      </c>
      <c r="D109" s="6" t="s">
        <v>115</v>
      </c>
      <c r="E109" s="6" t="s">
        <v>126</v>
      </c>
      <c r="F109" s="7">
        <v>90.5545717141977</v>
      </c>
    </row>
    <row r="110" spans="1:6" ht="12.75">
      <c r="A110" s="2">
        <v>109</v>
      </c>
      <c r="B110" s="5">
        <v>74</v>
      </c>
      <c r="C110" s="6" t="s">
        <v>108</v>
      </c>
      <c r="D110" s="6" t="s">
        <v>109</v>
      </c>
      <c r="E110" s="6" t="s">
        <v>111</v>
      </c>
      <c r="F110" s="7">
        <v>0</v>
      </c>
    </row>
    <row r="111" spans="1:6" ht="12.75">
      <c r="A111" s="2">
        <v>110</v>
      </c>
      <c r="B111" s="5">
        <v>16</v>
      </c>
      <c r="C111" s="6" t="s">
        <v>112</v>
      </c>
      <c r="D111" s="6" t="s">
        <v>116</v>
      </c>
      <c r="E111" s="6" t="s">
        <v>126</v>
      </c>
      <c r="F111" s="7">
        <v>0</v>
      </c>
    </row>
    <row r="112" spans="1:6" ht="12.75">
      <c r="A112" s="2">
        <v>111</v>
      </c>
      <c r="B112" s="5">
        <v>61</v>
      </c>
      <c r="C112" s="6" t="s">
        <v>118</v>
      </c>
      <c r="D112" s="6" t="s">
        <v>116</v>
      </c>
      <c r="E112" s="6" t="s">
        <v>121</v>
      </c>
      <c r="F112" s="7">
        <v>422.9633333333333</v>
      </c>
    </row>
    <row r="113" spans="1:6" ht="12.75">
      <c r="A113" s="2">
        <v>112</v>
      </c>
      <c r="B113" s="5">
        <v>33</v>
      </c>
      <c r="C113" s="6" t="s">
        <v>108</v>
      </c>
      <c r="D113" s="6" t="s">
        <v>115</v>
      </c>
      <c r="E113" s="6" t="s">
        <v>117</v>
      </c>
      <c r="F113" s="7">
        <v>1803.0363131513468</v>
      </c>
    </row>
    <row r="114" spans="1:6" ht="12.75">
      <c r="A114" s="2">
        <v>113</v>
      </c>
      <c r="B114" s="5">
        <v>20</v>
      </c>
      <c r="C114" s="6" t="s">
        <v>108</v>
      </c>
      <c r="D114" s="6" t="s">
        <v>123</v>
      </c>
      <c r="E114" s="6" t="s">
        <v>126</v>
      </c>
      <c r="F114" s="7">
        <v>15.025302609594558</v>
      </c>
    </row>
    <row r="115" spans="1:6" ht="12.75">
      <c r="A115" s="2">
        <v>114</v>
      </c>
      <c r="B115" s="5">
        <v>11</v>
      </c>
      <c r="C115" s="6" t="s">
        <v>112</v>
      </c>
      <c r="D115" s="6" t="s">
        <v>113</v>
      </c>
      <c r="E115" s="6" t="s">
        <v>114</v>
      </c>
      <c r="F115" s="7">
        <v>0</v>
      </c>
    </row>
    <row r="116" spans="1:6" ht="12.75">
      <c r="A116" s="2">
        <v>115</v>
      </c>
      <c r="B116" s="5">
        <v>41</v>
      </c>
      <c r="C116" s="6" t="s">
        <v>108</v>
      </c>
      <c r="D116" s="6" t="s">
        <v>125</v>
      </c>
      <c r="E116" s="6" t="s">
        <v>117</v>
      </c>
      <c r="F116" s="7">
        <v>841.4169461372952</v>
      </c>
    </row>
    <row r="117" spans="1:6" ht="12.75">
      <c r="A117" s="2">
        <v>116</v>
      </c>
      <c r="B117" s="5">
        <v>24</v>
      </c>
      <c r="C117" s="6" t="s">
        <v>112</v>
      </c>
      <c r="D117" s="6" t="s">
        <v>116</v>
      </c>
      <c r="E117" s="6" t="s">
        <v>127</v>
      </c>
      <c r="F117" s="7">
        <v>0</v>
      </c>
    </row>
    <row r="118" spans="1:6" ht="12.75">
      <c r="A118" s="2">
        <v>117</v>
      </c>
      <c r="B118" s="5">
        <v>21</v>
      </c>
      <c r="C118" s="6" t="s">
        <v>112</v>
      </c>
      <c r="D118" s="6" t="s">
        <v>125</v>
      </c>
      <c r="E118" s="6" t="s">
        <v>126</v>
      </c>
      <c r="F118" s="7">
        <v>36.060726263026936</v>
      </c>
    </row>
    <row r="119" spans="1:6" ht="12.75">
      <c r="A119" s="2">
        <v>118</v>
      </c>
      <c r="B119" s="5">
        <v>32</v>
      </c>
      <c r="C119" s="6" t="s">
        <v>108</v>
      </c>
      <c r="D119" s="6" t="s">
        <v>116</v>
      </c>
      <c r="E119" s="6" t="s">
        <v>117</v>
      </c>
      <c r="F119" s="7">
        <v>631.0627096029714</v>
      </c>
    </row>
    <row r="120" spans="1:6" ht="12.75">
      <c r="A120" s="2">
        <v>119</v>
      </c>
      <c r="B120" s="5">
        <v>39</v>
      </c>
      <c r="C120" s="6" t="s">
        <v>108</v>
      </c>
      <c r="D120" s="6" t="s">
        <v>125</v>
      </c>
      <c r="E120" s="6" t="s">
        <v>117</v>
      </c>
      <c r="F120" s="7">
        <v>981.6531038268424</v>
      </c>
    </row>
    <row r="121" spans="1:6" ht="12.75">
      <c r="A121" s="2">
        <v>120</v>
      </c>
      <c r="B121" s="5">
        <v>59</v>
      </c>
      <c r="C121" s="6" t="s">
        <v>108</v>
      </c>
      <c r="D121" s="6" t="s">
        <v>129</v>
      </c>
      <c r="E121" s="6" t="s">
        <v>117</v>
      </c>
      <c r="F121" s="7">
        <v>1752.9519711193668</v>
      </c>
    </row>
    <row r="122" spans="1:6" ht="12.75">
      <c r="A122" s="2">
        <v>121</v>
      </c>
      <c r="B122" s="5">
        <v>84</v>
      </c>
      <c r="C122" s="6" t="s">
        <v>118</v>
      </c>
      <c r="D122" s="6" t="s">
        <v>109</v>
      </c>
      <c r="E122" s="6" t="s">
        <v>121</v>
      </c>
      <c r="F122" s="7">
        <v>423.96395530072664</v>
      </c>
    </row>
    <row r="123" spans="1:6" ht="12.75">
      <c r="A123" s="2">
        <v>122</v>
      </c>
      <c r="B123" s="5">
        <v>12</v>
      </c>
      <c r="C123" s="6" t="s">
        <v>112</v>
      </c>
      <c r="D123" s="6" t="s">
        <v>113</v>
      </c>
      <c r="E123" s="6" t="s">
        <v>114</v>
      </c>
      <c r="F123" s="7">
        <v>0</v>
      </c>
    </row>
    <row r="124" spans="1:6" ht="12.75">
      <c r="A124" s="2">
        <v>123</v>
      </c>
      <c r="B124" s="5">
        <v>58</v>
      </c>
      <c r="C124" s="6" t="s">
        <v>108</v>
      </c>
      <c r="D124" s="6" t="s">
        <v>116</v>
      </c>
      <c r="E124" s="6" t="s">
        <v>117</v>
      </c>
      <c r="F124" s="7">
        <v>3210.75</v>
      </c>
    </row>
    <row r="125" spans="1:6" ht="12.75">
      <c r="A125" s="2">
        <v>124</v>
      </c>
      <c r="B125" s="5">
        <v>63</v>
      </c>
      <c r="C125" s="6" t="s">
        <v>108</v>
      </c>
      <c r="D125" s="6" t="s">
        <v>116</v>
      </c>
      <c r="E125" s="6" t="s">
        <v>117</v>
      </c>
      <c r="F125" s="7">
        <v>450.7590782878367</v>
      </c>
    </row>
    <row r="126" spans="1:6" ht="12.75">
      <c r="A126" s="2">
        <v>125</v>
      </c>
      <c r="B126" s="5">
        <v>54</v>
      </c>
      <c r="C126" s="6" t="s">
        <v>112</v>
      </c>
      <c r="D126" s="6" t="s">
        <v>116</v>
      </c>
      <c r="E126" s="6" t="s">
        <v>124</v>
      </c>
      <c r="F126" s="7">
        <v>390.15702442913886</v>
      </c>
    </row>
    <row r="127" spans="1:6" ht="12.75">
      <c r="A127" s="2">
        <v>126</v>
      </c>
      <c r="B127" s="5">
        <v>33</v>
      </c>
      <c r="C127" s="6" t="s">
        <v>108</v>
      </c>
      <c r="D127" s="6" t="s">
        <v>116</v>
      </c>
      <c r="E127" s="6" t="s">
        <v>127</v>
      </c>
      <c r="F127" s="7">
        <v>480.80968350702585</v>
      </c>
    </row>
    <row r="128" spans="1:6" ht="12.75">
      <c r="A128" s="2">
        <v>127</v>
      </c>
      <c r="B128" s="5">
        <v>52</v>
      </c>
      <c r="C128" s="6" t="s">
        <v>108</v>
      </c>
      <c r="D128" s="6" t="s">
        <v>109</v>
      </c>
      <c r="E128" s="6" t="s">
        <v>117</v>
      </c>
      <c r="F128" s="7">
        <v>1079.1666666666667</v>
      </c>
    </row>
    <row r="129" spans="1:6" ht="12.75">
      <c r="A129" s="2">
        <v>128</v>
      </c>
      <c r="B129" s="5">
        <v>36</v>
      </c>
      <c r="C129" s="6" t="s">
        <v>108</v>
      </c>
      <c r="D129" s="6" t="s">
        <v>123</v>
      </c>
      <c r="E129" s="6" t="s">
        <v>117</v>
      </c>
      <c r="F129" s="7">
        <v>1457.4543531306722</v>
      </c>
    </row>
    <row r="130" spans="1:6" ht="12.75">
      <c r="A130" s="2">
        <v>129</v>
      </c>
      <c r="B130" s="5">
        <v>91</v>
      </c>
      <c r="C130" s="6" t="s">
        <v>118</v>
      </c>
      <c r="D130" s="6" t="s">
        <v>128</v>
      </c>
      <c r="E130" s="6" t="s">
        <v>110</v>
      </c>
      <c r="F130" s="7">
        <v>460.7759466942333</v>
      </c>
    </row>
    <row r="131" spans="1:6" ht="12.75">
      <c r="A131" s="2">
        <v>130</v>
      </c>
      <c r="B131" s="5">
        <v>33</v>
      </c>
      <c r="C131" s="6" t="s">
        <v>108</v>
      </c>
      <c r="D131" s="6" t="s">
        <v>116</v>
      </c>
      <c r="E131" s="6" t="s">
        <v>117</v>
      </c>
      <c r="F131" s="7">
        <v>912.1944216666666</v>
      </c>
    </row>
    <row r="132" spans="1:6" ht="12.75">
      <c r="A132" s="2">
        <v>131</v>
      </c>
      <c r="B132" s="5">
        <v>85</v>
      </c>
      <c r="C132" s="6" t="s">
        <v>108</v>
      </c>
      <c r="D132" s="6" t="s">
        <v>109</v>
      </c>
      <c r="E132" s="6" t="s">
        <v>110</v>
      </c>
      <c r="F132" s="7">
        <v>439.74052304080095</v>
      </c>
    </row>
    <row r="133" spans="1:6" ht="12.75">
      <c r="A133" s="2">
        <v>132</v>
      </c>
      <c r="B133" s="5">
        <v>70</v>
      </c>
      <c r="C133" s="6" t="s">
        <v>108</v>
      </c>
      <c r="D133" s="6" t="s">
        <v>116</v>
      </c>
      <c r="E133" s="6" t="s">
        <v>110</v>
      </c>
      <c r="F133" s="7">
        <v>501.8451071604582</v>
      </c>
    </row>
    <row r="134" spans="1:6" ht="12.75">
      <c r="A134" s="2">
        <v>133</v>
      </c>
      <c r="B134" s="5">
        <v>57</v>
      </c>
      <c r="C134" s="6" t="s">
        <v>108</v>
      </c>
      <c r="D134" s="6" t="s">
        <v>123</v>
      </c>
      <c r="E134" s="6" t="s">
        <v>117</v>
      </c>
      <c r="F134" s="7">
        <v>1633.3333333333333</v>
      </c>
    </row>
    <row r="135" spans="1:6" ht="12.75">
      <c r="A135" s="2">
        <v>134</v>
      </c>
      <c r="B135" s="5">
        <v>50</v>
      </c>
      <c r="C135" s="6" t="s">
        <v>108</v>
      </c>
      <c r="D135" s="6" t="s">
        <v>116</v>
      </c>
      <c r="E135" s="6" t="s">
        <v>117</v>
      </c>
      <c r="F135" s="7">
        <v>2033.4242864984617</v>
      </c>
    </row>
    <row r="136" spans="1:6" ht="12.75">
      <c r="A136" s="2">
        <v>135</v>
      </c>
      <c r="B136" s="5">
        <v>16</v>
      </c>
      <c r="C136" s="6" t="s">
        <v>112</v>
      </c>
      <c r="D136" s="6" t="s">
        <v>116</v>
      </c>
      <c r="E136" s="6" t="s">
        <v>126</v>
      </c>
      <c r="F136" s="7">
        <v>0</v>
      </c>
    </row>
    <row r="137" spans="1:6" ht="12.75">
      <c r="A137" s="2">
        <v>136</v>
      </c>
      <c r="B137" s="5">
        <v>47</v>
      </c>
      <c r="C137" s="6" t="s">
        <v>108</v>
      </c>
      <c r="D137" s="6" t="s">
        <v>116</v>
      </c>
      <c r="E137" s="6" t="s">
        <v>117</v>
      </c>
      <c r="F137" s="7">
        <v>930.0662315339031</v>
      </c>
    </row>
    <row r="138" spans="1:6" ht="12.75">
      <c r="A138" s="2">
        <v>137</v>
      </c>
      <c r="B138" s="5">
        <v>9</v>
      </c>
      <c r="C138" s="6" t="s">
        <v>112</v>
      </c>
      <c r="D138" s="6" t="s">
        <v>113</v>
      </c>
      <c r="E138" s="6" t="s">
        <v>114</v>
      </c>
      <c r="F138" s="7">
        <v>0</v>
      </c>
    </row>
    <row r="139" spans="1:6" ht="12.75">
      <c r="A139" s="2">
        <v>138</v>
      </c>
      <c r="B139" s="5">
        <v>28</v>
      </c>
      <c r="C139" s="6" t="s">
        <v>112</v>
      </c>
      <c r="D139" s="6" t="s">
        <v>116</v>
      </c>
      <c r="E139" s="6" t="s">
        <v>117</v>
      </c>
      <c r="F139" s="7">
        <v>800</v>
      </c>
    </row>
    <row r="140" spans="1:6" ht="12.75">
      <c r="A140" s="2">
        <v>139</v>
      </c>
      <c r="B140" s="5">
        <v>16</v>
      </c>
      <c r="C140" s="6" t="s">
        <v>112</v>
      </c>
      <c r="D140" s="6" t="s">
        <v>116</v>
      </c>
      <c r="E140" s="6" t="s">
        <v>126</v>
      </c>
      <c r="F140" s="7">
        <v>0</v>
      </c>
    </row>
    <row r="141" spans="1:6" ht="12.75">
      <c r="A141" s="2">
        <v>140</v>
      </c>
      <c r="B141" s="5">
        <v>56</v>
      </c>
      <c r="C141" s="6" t="s">
        <v>108</v>
      </c>
      <c r="D141" s="6" t="s">
        <v>109</v>
      </c>
      <c r="E141" s="6" t="s">
        <v>117</v>
      </c>
      <c r="F141" s="7">
        <v>375.1265130479728</v>
      </c>
    </row>
    <row r="142" spans="1:6" ht="12.75">
      <c r="A142" s="2">
        <v>141</v>
      </c>
      <c r="B142" s="5">
        <v>73</v>
      </c>
      <c r="C142" s="6" t="s">
        <v>108</v>
      </c>
      <c r="D142" s="6" t="s">
        <v>109</v>
      </c>
      <c r="E142" s="6" t="s">
        <v>110</v>
      </c>
      <c r="F142" s="7">
        <v>453.8016666666667</v>
      </c>
    </row>
    <row r="143" spans="1:6" ht="12.75">
      <c r="A143" s="2">
        <v>142</v>
      </c>
      <c r="B143" s="5">
        <v>62</v>
      </c>
      <c r="C143" s="6" t="s">
        <v>108</v>
      </c>
      <c r="D143" s="6" t="s">
        <v>116</v>
      </c>
      <c r="E143" s="6" t="s">
        <v>117</v>
      </c>
      <c r="F143" s="7">
        <v>0</v>
      </c>
    </row>
    <row r="144" spans="1:6" ht="12.75">
      <c r="A144" s="2">
        <v>143</v>
      </c>
      <c r="B144" s="5">
        <v>63</v>
      </c>
      <c r="C144" s="6" t="s">
        <v>108</v>
      </c>
      <c r="D144" s="6" t="s">
        <v>116</v>
      </c>
      <c r="E144" s="6" t="s">
        <v>110</v>
      </c>
      <c r="F144" s="7">
        <v>602.3333333333334</v>
      </c>
    </row>
    <row r="145" spans="1:6" ht="12.75">
      <c r="A145" s="2">
        <v>144</v>
      </c>
      <c r="B145" s="5">
        <v>76</v>
      </c>
      <c r="C145" s="6" t="s">
        <v>118</v>
      </c>
      <c r="D145" s="6" t="s">
        <v>128</v>
      </c>
      <c r="E145" s="6" t="s">
        <v>110</v>
      </c>
      <c r="F145" s="7">
        <v>452.7624519691158</v>
      </c>
    </row>
    <row r="146" spans="1:6" ht="12.75">
      <c r="A146" s="2">
        <v>145</v>
      </c>
      <c r="B146" s="5">
        <v>46</v>
      </c>
      <c r="C146" s="6" t="s">
        <v>108</v>
      </c>
      <c r="D146" s="6" t="s">
        <v>116</v>
      </c>
      <c r="E146" s="6" t="s">
        <v>111</v>
      </c>
      <c r="F146" s="7">
        <v>366.6666666666667</v>
      </c>
    </row>
    <row r="147" spans="1:6" ht="12.75">
      <c r="A147" s="2">
        <v>146</v>
      </c>
      <c r="B147" s="5">
        <v>90</v>
      </c>
      <c r="C147" s="6" t="s">
        <v>118</v>
      </c>
      <c r="D147" s="6" t="s">
        <v>109</v>
      </c>
      <c r="E147" s="6" t="s">
        <v>110</v>
      </c>
      <c r="F147" s="7">
        <v>445.5617173073516</v>
      </c>
    </row>
    <row r="148" spans="1:6" ht="12.75">
      <c r="A148" s="2">
        <v>147</v>
      </c>
      <c r="B148" s="5">
        <v>54</v>
      </c>
      <c r="C148" s="6" t="s">
        <v>118</v>
      </c>
      <c r="D148" s="6" t="s">
        <v>116</v>
      </c>
      <c r="E148" s="6" t="s">
        <v>121</v>
      </c>
      <c r="F148" s="7">
        <v>807.3333333333334</v>
      </c>
    </row>
    <row r="149" spans="1:6" ht="12.75">
      <c r="A149" s="2">
        <v>148</v>
      </c>
      <c r="B149" s="5">
        <v>26</v>
      </c>
      <c r="C149" s="6" t="s">
        <v>112</v>
      </c>
      <c r="D149" s="6" t="s">
        <v>115</v>
      </c>
      <c r="E149" s="6" t="s">
        <v>117</v>
      </c>
      <c r="F149" s="7">
        <v>1676.043912953127</v>
      </c>
    </row>
    <row r="150" spans="1:6" ht="12.75">
      <c r="A150" s="2">
        <v>149</v>
      </c>
      <c r="B150" s="5">
        <v>57</v>
      </c>
      <c r="C150" s="6" t="s">
        <v>108</v>
      </c>
      <c r="D150" s="6" t="s">
        <v>109</v>
      </c>
      <c r="E150" s="6" t="s">
        <v>117</v>
      </c>
      <c r="F150" s="7">
        <v>816.3747751213023</v>
      </c>
    </row>
    <row r="151" spans="1:6" ht="12.75">
      <c r="A151" s="2">
        <v>150</v>
      </c>
      <c r="B151" s="5">
        <v>64</v>
      </c>
      <c r="C151" s="6" t="s">
        <v>108</v>
      </c>
      <c r="D151" s="6" t="s">
        <v>116</v>
      </c>
      <c r="E151" s="6" t="s">
        <v>124</v>
      </c>
      <c r="F151" s="7">
        <v>546.9210149892419</v>
      </c>
    </row>
    <row r="152" spans="1:6" ht="12.75">
      <c r="A152" s="2">
        <v>151</v>
      </c>
      <c r="B152" s="5">
        <v>52</v>
      </c>
      <c r="C152" s="6" t="s">
        <v>108</v>
      </c>
      <c r="D152" s="6" t="s">
        <v>116</v>
      </c>
      <c r="E152" s="6" t="s">
        <v>117</v>
      </c>
      <c r="F152" s="7">
        <v>1202.0242087675647</v>
      </c>
    </row>
    <row r="153" spans="1:6" ht="12.75">
      <c r="A153" s="2">
        <v>152</v>
      </c>
      <c r="B153" s="5">
        <v>1</v>
      </c>
      <c r="C153" s="6" t="s">
        <v>112</v>
      </c>
      <c r="D153" s="6" t="s">
        <v>113</v>
      </c>
      <c r="E153" s="6" t="s">
        <v>114</v>
      </c>
      <c r="F153" s="7">
        <v>0</v>
      </c>
    </row>
    <row r="154" spans="1:6" ht="12.75">
      <c r="A154" s="2">
        <v>153</v>
      </c>
      <c r="B154" s="5">
        <v>17</v>
      </c>
      <c r="C154" s="6" t="s">
        <v>112</v>
      </c>
      <c r="D154" s="6" t="s">
        <v>116</v>
      </c>
      <c r="E154" s="6" t="s">
        <v>126</v>
      </c>
      <c r="F154" s="7">
        <v>0</v>
      </c>
    </row>
    <row r="155" spans="1:6" ht="12.75">
      <c r="A155" s="2">
        <v>154</v>
      </c>
      <c r="B155" s="5">
        <v>31</v>
      </c>
      <c r="C155" s="6" t="s">
        <v>108</v>
      </c>
      <c r="D155" s="6" t="s">
        <v>116</v>
      </c>
      <c r="E155" s="6" t="s">
        <v>111</v>
      </c>
      <c r="F155" s="7">
        <v>0</v>
      </c>
    </row>
    <row r="156" spans="1:6" ht="12.75">
      <c r="A156" s="2">
        <v>155</v>
      </c>
      <c r="B156" s="5">
        <v>41</v>
      </c>
      <c r="C156" s="6" t="s">
        <v>112</v>
      </c>
      <c r="D156" s="6" t="s">
        <v>116</v>
      </c>
      <c r="E156" s="6" t="s">
        <v>117</v>
      </c>
      <c r="F156" s="7">
        <v>75.1265130479728</v>
      </c>
    </row>
    <row r="157" spans="1:6" ht="12.75">
      <c r="A157" s="2">
        <v>156</v>
      </c>
      <c r="B157" s="5">
        <v>68</v>
      </c>
      <c r="C157" s="6" t="s">
        <v>112</v>
      </c>
      <c r="D157" s="6" t="s">
        <v>116</v>
      </c>
      <c r="E157" s="6" t="s">
        <v>110</v>
      </c>
      <c r="F157" s="7">
        <v>440.168975793913</v>
      </c>
    </row>
    <row r="158" spans="1:6" ht="12.75">
      <c r="A158" s="2">
        <v>157</v>
      </c>
      <c r="B158" s="5">
        <v>69</v>
      </c>
      <c r="C158" s="6" t="s">
        <v>108</v>
      </c>
      <c r="D158" s="6" t="s">
        <v>109</v>
      </c>
      <c r="E158" s="6" t="s">
        <v>110</v>
      </c>
      <c r="F158" s="7">
        <v>205.0953806209657</v>
      </c>
    </row>
    <row r="159" spans="1:6" ht="12.75">
      <c r="A159" s="2">
        <v>158</v>
      </c>
      <c r="B159" s="5">
        <v>83</v>
      </c>
      <c r="C159" s="6" t="s">
        <v>112</v>
      </c>
      <c r="D159" s="6" t="s">
        <v>109</v>
      </c>
      <c r="E159" s="6" t="s">
        <v>110</v>
      </c>
      <c r="F159" s="7">
        <v>425.216063851526</v>
      </c>
    </row>
    <row r="160" spans="1:6" ht="12.75">
      <c r="A160" s="2">
        <v>159</v>
      </c>
      <c r="B160" s="5">
        <v>66</v>
      </c>
      <c r="C160" s="6" t="s">
        <v>118</v>
      </c>
      <c r="D160" s="6" t="s">
        <v>109</v>
      </c>
      <c r="E160" s="6" t="s">
        <v>121</v>
      </c>
      <c r="F160" s="7">
        <v>439.74052304080095</v>
      </c>
    </row>
    <row r="161" spans="1:6" ht="12.75">
      <c r="A161" s="2">
        <v>160</v>
      </c>
      <c r="B161" s="5">
        <v>54</v>
      </c>
      <c r="C161" s="6" t="s">
        <v>108</v>
      </c>
      <c r="D161" s="6" t="s">
        <v>116</v>
      </c>
      <c r="E161" s="6" t="s">
        <v>117</v>
      </c>
      <c r="F161" s="7">
        <v>1202.0242087675647</v>
      </c>
    </row>
    <row r="162" spans="1:6" ht="12.75">
      <c r="A162" s="2">
        <v>161</v>
      </c>
      <c r="B162" s="5">
        <v>34</v>
      </c>
      <c r="C162" s="6" t="s">
        <v>112</v>
      </c>
      <c r="D162" s="6" t="s">
        <v>128</v>
      </c>
      <c r="E162" s="6" t="s">
        <v>121</v>
      </c>
      <c r="F162" s="7">
        <v>385.6494336462605</v>
      </c>
    </row>
    <row r="163" spans="1:6" ht="12.75">
      <c r="A163" s="2">
        <v>162</v>
      </c>
      <c r="B163" s="5">
        <v>53</v>
      </c>
      <c r="C163" s="6" t="s">
        <v>108</v>
      </c>
      <c r="D163" s="6" t="s">
        <v>116</v>
      </c>
      <c r="E163" s="6" t="s">
        <v>117</v>
      </c>
      <c r="F163" s="7">
        <v>1036.6666666666667</v>
      </c>
    </row>
    <row r="164" spans="1:6" ht="12.75">
      <c r="A164" s="2">
        <v>163</v>
      </c>
      <c r="B164" s="5">
        <v>55</v>
      </c>
      <c r="C164" s="6" t="s">
        <v>108</v>
      </c>
      <c r="D164" s="6" t="s">
        <v>116</v>
      </c>
      <c r="E164" s="6" t="s">
        <v>111</v>
      </c>
      <c r="F164" s="7">
        <v>0</v>
      </c>
    </row>
    <row r="165" spans="1:6" ht="12.75">
      <c r="A165" s="2">
        <v>164</v>
      </c>
      <c r="B165" s="5">
        <v>75</v>
      </c>
      <c r="C165" s="6" t="s">
        <v>108</v>
      </c>
      <c r="D165" s="6" t="s">
        <v>109</v>
      </c>
      <c r="E165" s="6" t="s">
        <v>110</v>
      </c>
      <c r="F165" s="7">
        <v>459.7742598535935</v>
      </c>
    </row>
    <row r="166" spans="1:6" ht="12.75">
      <c r="A166" s="2">
        <v>165</v>
      </c>
      <c r="B166" s="5">
        <v>34</v>
      </c>
      <c r="C166" s="6" t="s">
        <v>108</v>
      </c>
      <c r="D166" s="6" t="s">
        <v>116</v>
      </c>
      <c r="E166" s="6" t="s">
        <v>117</v>
      </c>
      <c r="F166" s="7">
        <v>451.76076512847595</v>
      </c>
    </row>
    <row r="167" spans="1:6" ht="12.75">
      <c r="A167" s="2">
        <v>166</v>
      </c>
      <c r="B167" s="5">
        <v>36</v>
      </c>
      <c r="C167" s="6" t="s">
        <v>108</v>
      </c>
      <c r="D167" s="6" t="s">
        <v>116</v>
      </c>
      <c r="E167" s="6" t="s">
        <v>111</v>
      </c>
      <c r="F167" s="7">
        <v>366.6666666666667</v>
      </c>
    </row>
    <row r="168" spans="1:6" ht="12.75">
      <c r="A168" s="2">
        <v>167</v>
      </c>
      <c r="B168" s="5">
        <v>80</v>
      </c>
      <c r="C168" s="6" t="s">
        <v>118</v>
      </c>
      <c r="D168" s="6" t="s">
        <v>109</v>
      </c>
      <c r="E168" s="6" t="s">
        <v>121</v>
      </c>
      <c r="F168" s="7">
        <v>458.33333333333337</v>
      </c>
    </row>
    <row r="169" spans="1:6" ht="12.75">
      <c r="A169" s="2">
        <v>168</v>
      </c>
      <c r="B169" s="5">
        <v>18</v>
      </c>
      <c r="C169" s="6" t="s">
        <v>112</v>
      </c>
      <c r="D169" s="6" t="s">
        <v>123</v>
      </c>
      <c r="E169" s="6" t="s">
        <v>126</v>
      </c>
      <c r="F169" s="7">
        <v>0</v>
      </c>
    </row>
    <row r="170" spans="1:6" ht="12.75">
      <c r="A170" s="2">
        <v>169</v>
      </c>
      <c r="B170" s="5">
        <v>54</v>
      </c>
      <c r="C170" s="6" t="s">
        <v>118</v>
      </c>
      <c r="D170" s="6" t="s">
        <v>115</v>
      </c>
      <c r="E170" s="6" t="s">
        <v>117</v>
      </c>
      <c r="F170" s="7">
        <v>3406.281469995469</v>
      </c>
    </row>
    <row r="171" spans="1:6" ht="12.75">
      <c r="A171" s="2">
        <v>170</v>
      </c>
      <c r="B171" s="5">
        <v>52</v>
      </c>
      <c r="C171" s="6" t="s">
        <v>108</v>
      </c>
      <c r="D171" s="6" t="s">
        <v>116</v>
      </c>
      <c r="E171" s="6" t="s">
        <v>117</v>
      </c>
      <c r="F171" s="7">
        <v>1202.0242087675647</v>
      </c>
    </row>
    <row r="172" spans="1:6" ht="12.75">
      <c r="A172" s="2">
        <v>171</v>
      </c>
      <c r="B172" s="5">
        <v>34</v>
      </c>
      <c r="C172" s="6" t="s">
        <v>108</v>
      </c>
      <c r="D172" s="6" t="s">
        <v>125</v>
      </c>
      <c r="E172" s="6" t="s">
        <v>111</v>
      </c>
      <c r="F172" s="7">
        <v>0</v>
      </c>
    </row>
    <row r="173" spans="1:6" ht="12.75">
      <c r="A173" s="2">
        <v>172</v>
      </c>
      <c r="B173" s="5">
        <v>71</v>
      </c>
      <c r="C173" s="6" t="s">
        <v>108</v>
      </c>
      <c r="D173" s="6" t="s">
        <v>116</v>
      </c>
      <c r="E173" s="6" t="s">
        <v>110</v>
      </c>
      <c r="F173" s="7">
        <v>546.75</v>
      </c>
    </row>
    <row r="174" spans="1:6" ht="12.75">
      <c r="A174" s="2">
        <v>173</v>
      </c>
      <c r="B174" s="5">
        <v>58</v>
      </c>
      <c r="C174" s="6" t="s">
        <v>108</v>
      </c>
      <c r="D174" s="6" t="s">
        <v>116</v>
      </c>
      <c r="E174" s="6" t="s">
        <v>117</v>
      </c>
      <c r="F174" s="7">
        <v>833.3333333333334</v>
      </c>
    </row>
    <row r="175" spans="1:6" ht="12.75">
      <c r="A175" s="2">
        <v>174</v>
      </c>
      <c r="B175" s="5">
        <v>41</v>
      </c>
      <c r="C175" s="6" t="s">
        <v>108</v>
      </c>
      <c r="D175" s="6" t="s">
        <v>116</v>
      </c>
      <c r="E175" s="6" t="s">
        <v>117</v>
      </c>
      <c r="F175" s="7">
        <v>600</v>
      </c>
    </row>
    <row r="176" spans="1:6" ht="12.75">
      <c r="A176" s="2">
        <v>175</v>
      </c>
      <c r="B176" s="5">
        <v>86</v>
      </c>
      <c r="C176" s="6" t="s">
        <v>118</v>
      </c>
      <c r="D176" s="6" t="s">
        <v>128</v>
      </c>
      <c r="E176" s="6" t="s">
        <v>121</v>
      </c>
      <c r="F176" s="7">
        <v>448.3333333333333</v>
      </c>
    </row>
    <row r="177" spans="1:6" ht="12.75">
      <c r="A177" s="2">
        <v>176</v>
      </c>
      <c r="B177" s="5">
        <v>49</v>
      </c>
      <c r="C177" s="6" t="s">
        <v>108</v>
      </c>
      <c r="D177" s="6" t="s">
        <v>116</v>
      </c>
      <c r="E177" s="6" t="s">
        <v>111</v>
      </c>
      <c r="F177" s="7">
        <v>0</v>
      </c>
    </row>
    <row r="178" spans="1:6" ht="12.75">
      <c r="A178" s="2">
        <v>177</v>
      </c>
      <c r="B178" s="5">
        <v>54</v>
      </c>
      <c r="C178" s="6" t="s">
        <v>108</v>
      </c>
      <c r="D178" s="6" t="s">
        <v>116</v>
      </c>
      <c r="E178" s="6" t="s">
        <v>111</v>
      </c>
      <c r="F178" s="7">
        <v>0</v>
      </c>
    </row>
    <row r="179" spans="1:6" ht="12.75">
      <c r="A179" s="2">
        <v>178</v>
      </c>
      <c r="B179" s="5">
        <v>59</v>
      </c>
      <c r="C179" s="6" t="s">
        <v>112</v>
      </c>
      <c r="D179" s="6" t="s">
        <v>128</v>
      </c>
      <c r="E179" s="6" t="s">
        <v>124</v>
      </c>
      <c r="F179" s="7">
        <v>440.74220988144015</v>
      </c>
    </row>
    <row r="180" spans="1:6" ht="12.75">
      <c r="A180" s="2">
        <v>179</v>
      </c>
      <c r="B180" s="5">
        <v>76</v>
      </c>
      <c r="C180" s="6" t="s">
        <v>108</v>
      </c>
      <c r="D180" s="6" t="s">
        <v>128</v>
      </c>
      <c r="E180" s="6" t="s">
        <v>121</v>
      </c>
      <c r="F180" s="7">
        <v>209.75322442994002</v>
      </c>
    </row>
    <row r="181" spans="1:6" ht="12.75">
      <c r="A181" s="2">
        <v>180</v>
      </c>
      <c r="B181" s="5">
        <v>18</v>
      </c>
      <c r="C181" s="6" t="s">
        <v>112</v>
      </c>
      <c r="D181" s="6" t="s">
        <v>123</v>
      </c>
      <c r="E181" s="6" t="s">
        <v>126</v>
      </c>
      <c r="F181" s="7">
        <v>0</v>
      </c>
    </row>
    <row r="182" spans="1:6" ht="12.75">
      <c r="A182" s="2">
        <v>181</v>
      </c>
      <c r="B182" s="5">
        <v>51</v>
      </c>
      <c r="C182" s="6" t="s">
        <v>108</v>
      </c>
      <c r="D182" s="6" t="s">
        <v>116</v>
      </c>
      <c r="E182" s="6" t="s">
        <v>117</v>
      </c>
      <c r="F182" s="7">
        <v>162.2732681836212</v>
      </c>
    </row>
    <row r="183" spans="1:6" ht="12.75">
      <c r="A183" s="2">
        <v>182</v>
      </c>
      <c r="B183" s="5">
        <v>58</v>
      </c>
      <c r="C183" s="6" t="s">
        <v>108</v>
      </c>
      <c r="D183" s="6" t="s">
        <v>116</v>
      </c>
      <c r="E183" s="6" t="s">
        <v>111</v>
      </c>
      <c r="F183" s="7">
        <v>0</v>
      </c>
    </row>
    <row r="184" spans="1:6" ht="12.75">
      <c r="A184" s="2">
        <v>183</v>
      </c>
      <c r="B184" s="5">
        <v>73</v>
      </c>
      <c r="C184" s="6" t="s">
        <v>108</v>
      </c>
      <c r="D184" s="6" t="s">
        <v>109</v>
      </c>
      <c r="E184" s="6" t="s">
        <v>110</v>
      </c>
      <c r="F184" s="7">
        <v>501.8451071604582</v>
      </c>
    </row>
    <row r="185" spans="1:6" ht="12.75">
      <c r="A185" s="2">
        <v>184</v>
      </c>
      <c r="B185" s="5">
        <v>40</v>
      </c>
      <c r="C185" s="6" t="s">
        <v>108</v>
      </c>
      <c r="D185" s="6" t="s">
        <v>116</v>
      </c>
      <c r="E185" s="6" t="s">
        <v>117</v>
      </c>
      <c r="F185" s="7">
        <v>601.0121043837823</v>
      </c>
    </row>
    <row r="186" spans="1:6" ht="12.75">
      <c r="A186" s="2">
        <v>185</v>
      </c>
      <c r="B186" s="5">
        <v>46</v>
      </c>
      <c r="C186" s="6" t="s">
        <v>108</v>
      </c>
      <c r="D186" s="6" t="s">
        <v>116</v>
      </c>
      <c r="E186" s="6" t="s">
        <v>117</v>
      </c>
      <c r="F186" s="7">
        <v>841.4169461372952</v>
      </c>
    </row>
    <row r="187" spans="1:6" ht="12.75">
      <c r="A187" s="2">
        <v>186</v>
      </c>
      <c r="B187" s="5">
        <v>81</v>
      </c>
      <c r="C187" s="6" t="s">
        <v>108</v>
      </c>
      <c r="D187" s="6" t="s">
        <v>116</v>
      </c>
      <c r="E187" s="6" t="s">
        <v>110</v>
      </c>
      <c r="F187" s="7">
        <v>438.7388362001611</v>
      </c>
    </row>
    <row r="188" spans="1:6" ht="12.75">
      <c r="A188" s="2">
        <v>187</v>
      </c>
      <c r="B188" s="5">
        <v>82</v>
      </c>
      <c r="C188" s="6" t="s">
        <v>118</v>
      </c>
      <c r="D188" s="6" t="s">
        <v>109</v>
      </c>
      <c r="E188" s="6" t="s">
        <v>110</v>
      </c>
      <c r="F188" s="7">
        <v>458.33333333333337</v>
      </c>
    </row>
    <row r="189" spans="1:6" ht="12.75">
      <c r="A189" s="2">
        <v>188</v>
      </c>
      <c r="B189" s="5">
        <v>58</v>
      </c>
      <c r="C189" s="6" t="s">
        <v>108</v>
      </c>
      <c r="D189" s="6" t="s">
        <v>116</v>
      </c>
      <c r="E189" s="6" t="s">
        <v>117</v>
      </c>
      <c r="F189" s="7">
        <v>961.6193670140517</v>
      </c>
    </row>
    <row r="190" spans="1:6" ht="12.75">
      <c r="A190" s="2">
        <v>189</v>
      </c>
      <c r="B190" s="5">
        <v>22</v>
      </c>
      <c r="C190" s="6" t="s">
        <v>112</v>
      </c>
      <c r="D190" s="6" t="s">
        <v>123</v>
      </c>
      <c r="E190" s="6" t="s">
        <v>126</v>
      </c>
      <c r="F190" s="7">
        <v>0</v>
      </c>
    </row>
    <row r="191" spans="1:6" ht="12.75">
      <c r="A191" s="2">
        <v>190</v>
      </c>
      <c r="B191" s="5">
        <v>66</v>
      </c>
      <c r="C191" s="6" t="s">
        <v>108</v>
      </c>
      <c r="D191" s="6" t="s">
        <v>109</v>
      </c>
      <c r="E191" s="6" t="s">
        <v>110</v>
      </c>
      <c r="F191" s="7">
        <v>458.33333333333337</v>
      </c>
    </row>
    <row r="192" spans="1:6" ht="12.75">
      <c r="A192" s="2">
        <v>191</v>
      </c>
      <c r="B192" s="5">
        <v>7</v>
      </c>
      <c r="C192" s="6" t="s">
        <v>112</v>
      </c>
      <c r="D192" s="6" t="s">
        <v>113</v>
      </c>
      <c r="E192" s="6" t="s">
        <v>114</v>
      </c>
      <c r="F192" s="7">
        <v>0</v>
      </c>
    </row>
    <row r="193" spans="1:6" ht="12.75">
      <c r="A193" s="2">
        <v>192</v>
      </c>
      <c r="B193" s="5">
        <v>54</v>
      </c>
      <c r="C193" s="6" t="s">
        <v>108</v>
      </c>
      <c r="D193" s="6" t="s">
        <v>115</v>
      </c>
      <c r="E193" s="6" t="s">
        <v>117</v>
      </c>
      <c r="F193" s="7">
        <v>1777.1227750784083</v>
      </c>
    </row>
    <row r="194" spans="1:6" ht="12.75">
      <c r="A194" s="2">
        <v>193</v>
      </c>
      <c r="B194" s="5">
        <v>77</v>
      </c>
      <c r="C194" s="6" t="s">
        <v>118</v>
      </c>
      <c r="D194" s="6" t="s">
        <v>116</v>
      </c>
      <c r="E194" s="6" t="s">
        <v>110</v>
      </c>
      <c r="F194" s="7">
        <v>616.3383333333334</v>
      </c>
    </row>
    <row r="195" spans="1:6" ht="12.75">
      <c r="A195" s="2">
        <v>194</v>
      </c>
      <c r="B195" s="5">
        <v>80</v>
      </c>
      <c r="C195" s="6" t="s">
        <v>108</v>
      </c>
      <c r="D195" s="6" t="s">
        <v>116</v>
      </c>
      <c r="E195" s="6" t="s">
        <v>110</v>
      </c>
      <c r="F195" s="7">
        <v>1357.3711669350005</v>
      </c>
    </row>
    <row r="196" spans="1:6" ht="12.75">
      <c r="A196" s="2">
        <v>195</v>
      </c>
      <c r="B196" s="5">
        <v>7</v>
      </c>
      <c r="C196" s="6" t="s">
        <v>112</v>
      </c>
      <c r="D196" s="6" t="s">
        <v>113</v>
      </c>
      <c r="E196" s="6" t="s">
        <v>114</v>
      </c>
      <c r="F196" s="7">
        <v>0</v>
      </c>
    </row>
    <row r="197" spans="1:6" ht="12.75">
      <c r="A197" s="2">
        <v>196</v>
      </c>
      <c r="B197" s="5">
        <v>52</v>
      </c>
      <c r="C197" s="6" t="s">
        <v>108</v>
      </c>
      <c r="D197" s="6" t="s">
        <v>123</v>
      </c>
      <c r="E197" s="6" t="s">
        <v>131</v>
      </c>
      <c r="F197" s="7">
        <v>2038.745453443599</v>
      </c>
    </row>
    <row r="198" spans="1:6" ht="12.75">
      <c r="A198" s="2">
        <v>197</v>
      </c>
      <c r="B198" s="5">
        <v>39</v>
      </c>
      <c r="C198" s="6" t="s">
        <v>108</v>
      </c>
      <c r="D198" s="6" t="s">
        <v>115</v>
      </c>
      <c r="E198" s="6" t="s">
        <v>117</v>
      </c>
      <c r="F198" s="7">
        <v>1183.9938456360512</v>
      </c>
    </row>
    <row r="199" spans="1:6" ht="12.75">
      <c r="A199" s="2">
        <v>198</v>
      </c>
      <c r="B199" s="5">
        <v>20</v>
      </c>
      <c r="C199" s="6" t="s">
        <v>112</v>
      </c>
      <c r="D199" s="6" t="s">
        <v>123</v>
      </c>
      <c r="E199" s="6" t="s">
        <v>126</v>
      </c>
      <c r="F199" s="7">
        <v>0</v>
      </c>
    </row>
    <row r="200" spans="1:6" ht="12.75">
      <c r="A200" s="2">
        <v>199</v>
      </c>
      <c r="B200" s="5">
        <v>25</v>
      </c>
      <c r="C200" s="6" t="s">
        <v>112</v>
      </c>
      <c r="D200" s="6" t="s">
        <v>116</v>
      </c>
      <c r="E200" s="6" t="s">
        <v>117</v>
      </c>
      <c r="F200" s="7">
        <v>540</v>
      </c>
    </row>
    <row r="201" spans="1:6" ht="12.75">
      <c r="A201" s="2">
        <v>200</v>
      </c>
      <c r="B201" s="5">
        <v>58</v>
      </c>
      <c r="C201" s="6" t="s">
        <v>118</v>
      </c>
      <c r="D201" s="6" t="s">
        <v>116</v>
      </c>
      <c r="E201" s="6" t="s">
        <v>121</v>
      </c>
      <c r="F201" s="7">
        <v>350.5903942238728</v>
      </c>
    </row>
    <row r="202" spans="1:6" ht="12.75">
      <c r="A202" s="2">
        <v>201</v>
      </c>
      <c r="B202" s="5">
        <v>21</v>
      </c>
      <c r="C202" s="6" t="s">
        <v>112</v>
      </c>
      <c r="D202" s="6" t="s">
        <v>123</v>
      </c>
      <c r="E202" s="6" t="s">
        <v>126</v>
      </c>
      <c r="F202" s="7">
        <v>0</v>
      </c>
    </row>
    <row r="203" spans="1:6" ht="12.75">
      <c r="A203" s="2">
        <v>202</v>
      </c>
      <c r="B203" s="5">
        <v>64</v>
      </c>
      <c r="C203" s="6" t="s">
        <v>108</v>
      </c>
      <c r="D203" s="6" t="s">
        <v>109</v>
      </c>
      <c r="E203" s="6" t="s">
        <v>111</v>
      </c>
      <c r="F203" s="7">
        <v>0</v>
      </c>
    </row>
    <row r="204" spans="1:6" ht="12.75">
      <c r="A204" s="2">
        <v>203</v>
      </c>
      <c r="B204" s="5">
        <v>41</v>
      </c>
      <c r="C204" s="6" t="s">
        <v>112</v>
      </c>
      <c r="D204" s="6" t="s">
        <v>116</v>
      </c>
      <c r="E204" s="6" t="s">
        <v>117</v>
      </c>
      <c r="F204" s="7">
        <v>0</v>
      </c>
    </row>
    <row r="205" spans="1:6" ht="12.75">
      <c r="A205" s="2">
        <v>204</v>
      </c>
      <c r="B205" s="5">
        <v>75</v>
      </c>
      <c r="C205" s="6" t="s">
        <v>112</v>
      </c>
      <c r="D205" s="6" t="s">
        <v>109</v>
      </c>
      <c r="E205" s="6" t="s">
        <v>110</v>
      </c>
      <c r="F205" s="7">
        <v>540.910893945404</v>
      </c>
    </row>
    <row r="206" spans="1:6" ht="12.75">
      <c r="A206" s="2">
        <v>205</v>
      </c>
      <c r="B206" s="5">
        <v>76</v>
      </c>
      <c r="C206" s="6" t="s">
        <v>108</v>
      </c>
      <c r="D206" s="6" t="s">
        <v>128</v>
      </c>
      <c r="E206" s="6" t="s">
        <v>121</v>
      </c>
      <c r="F206" s="7">
        <v>240.90568517383252</v>
      </c>
    </row>
    <row r="207" spans="1:6" ht="12.75">
      <c r="A207" s="2">
        <v>206</v>
      </c>
      <c r="B207" s="5">
        <v>83</v>
      </c>
      <c r="C207" s="6" t="s">
        <v>118</v>
      </c>
      <c r="D207" s="6" t="s">
        <v>128</v>
      </c>
      <c r="E207" s="6" t="s">
        <v>110</v>
      </c>
      <c r="F207" s="7">
        <v>992.5421595350269</v>
      </c>
    </row>
    <row r="208" spans="1:6" ht="12.75">
      <c r="A208" s="2">
        <v>207</v>
      </c>
      <c r="B208" s="5">
        <v>34</v>
      </c>
      <c r="C208" s="6" t="s">
        <v>108</v>
      </c>
      <c r="D208" s="6" t="s">
        <v>123</v>
      </c>
      <c r="E208" s="6" t="s">
        <v>111</v>
      </c>
      <c r="F208" s="7">
        <v>0</v>
      </c>
    </row>
    <row r="209" spans="1:6" ht="12.75">
      <c r="A209" s="2">
        <v>208</v>
      </c>
      <c r="B209" s="5">
        <v>78</v>
      </c>
      <c r="C209" s="6" t="s">
        <v>118</v>
      </c>
      <c r="D209" s="6" t="s">
        <v>128</v>
      </c>
      <c r="E209" s="6" t="s">
        <v>110</v>
      </c>
      <c r="F209" s="7">
        <v>493.83161243534136</v>
      </c>
    </row>
    <row r="210" spans="1:6" ht="12.75">
      <c r="A210" s="2">
        <v>209</v>
      </c>
      <c r="B210" s="5">
        <v>54</v>
      </c>
      <c r="C210" s="6" t="s">
        <v>108</v>
      </c>
      <c r="D210" s="6" t="s">
        <v>116</v>
      </c>
      <c r="E210" s="6" t="s">
        <v>117</v>
      </c>
      <c r="F210" s="7">
        <v>622.2960894718126</v>
      </c>
    </row>
    <row r="211" spans="1:6" ht="12.75">
      <c r="A211" s="2">
        <v>210</v>
      </c>
      <c r="B211" s="5">
        <v>64</v>
      </c>
      <c r="C211" s="6" t="s">
        <v>108</v>
      </c>
      <c r="D211" s="6" t="s">
        <v>116</v>
      </c>
      <c r="E211" s="6" t="s">
        <v>117</v>
      </c>
      <c r="F211" s="7">
        <v>2583.1666666666665</v>
      </c>
    </row>
    <row r="212" spans="1:6" ht="12.75">
      <c r="A212" s="2">
        <v>211</v>
      </c>
      <c r="B212" s="5">
        <v>8</v>
      </c>
      <c r="C212" s="6" t="s">
        <v>112</v>
      </c>
      <c r="D212" s="6" t="s">
        <v>113</v>
      </c>
      <c r="E212" s="6" t="s">
        <v>114</v>
      </c>
      <c r="F212" s="7">
        <v>0</v>
      </c>
    </row>
    <row r="213" spans="1:6" ht="12.75">
      <c r="A213" s="2">
        <v>212</v>
      </c>
      <c r="B213" s="5">
        <v>48</v>
      </c>
      <c r="C213" s="6" t="s">
        <v>108</v>
      </c>
      <c r="D213" s="6" t="s">
        <v>116</v>
      </c>
      <c r="E213" s="6" t="s">
        <v>111</v>
      </c>
      <c r="F213" s="7">
        <v>0</v>
      </c>
    </row>
    <row r="214" spans="1:6" ht="12.75">
      <c r="A214" s="2">
        <v>213</v>
      </c>
      <c r="B214" s="5">
        <v>75</v>
      </c>
      <c r="C214" s="6" t="s">
        <v>108</v>
      </c>
      <c r="D214" s="6" t="s">
        <v>109</v>
      </c>
      <c r="E214" s="6" t="s">
        <v>111</v>
      </c>
      <c r="F214" s="7">
        <v>0</v>
      </c>
    </row>
    <row r="215" spans="1:6" ht="12.75">
      <c r="A215" s="2">
        <v>214</v>
      </c>
      <c r="B215" s="5">
        <v>56</v>
      </c>
      <c r="C215" s="6" t="s">
        <v>108</v>
      </c>
      <c r="D215" s="6" t="s">
        <v>116</v>
      </c>
      <c r="E215" s="6" t="s">
        <v>111</v>
      </c>
      <c r="F215" s="7">
        <v>2.142262570168163</v>
      </c>
    </row>
    <row r="216" spans="1:6" ht="12.75">
      <c r="A216" s="2">
        <v>215</v>
      </c>
      <c r="B216" s="5">
        <v>22</v>
      </c>
      <c r="C216" s="6" t="s">
        <v>112</v>
      </c>
      <c r="D216" s="6" t="s">
        <v>123</v>
      </c>
      <c r="E216" s="6" t="s">
        <v>126</v>
      </c>
      <c r="F216" s="7">
        <v>0</v>
      </c>
    </row>
    <row r="217" spans="1:6" ht="12.75">
      <c r="A217" s="2">
        <v>216</v>
      </c>
      <c r="B217" s="5">
        <v>22</v>
      </c>
      <c r="C217" s="6" t="s">
        <v>112</v>
      </c>
      <c r="D217" s="6" t="s">
        <v>123</v>
      </c>
      <c r="E217" s="6" t="s">
        <v>117</v>
      </c>
      <c r="F217" s="7">
        <v>601.0121043837823</v>
      </c>
    </row>
    <row r="218" spans="1:6" ht="12.75">
      <c r="A218" s="2">
        <v>217</v>
      </c>
      <c r="B218" s="5">
        <v>48</v>
      </c>
      <c r="C218" s="6" t="s">
        <v>108</v>
      </c>
      <c r="D218" s="6" t="s">
        <v>125</v>
      </c>
      <c r="E218" s="6" t="s">
        <v>117</v>
      </c>
      <c r="F218" s="7">
        <v>1464.6798709026</v>
      </c>
    </row>
    <row r="219" spans="1:6" ht="12.75">
      <c r="A219" s="2">
        <v>218</v>
      </c>
      <c r="B219" s="5">
        <v>41</v>
      </c>
      <c r="C219" s="6" t="s">
        <v>108</v>
      </c>
      <c r="D219" s="6" t="s">
        <v>123</v>
      </c>
      <c r="E219" s="6" t="s">
        <v>117</v>
      </c>
      <c r="F219" s="7">
        <v>1323.5432941604822</v>
      </c>
    </row>
    <row r="220" spans="1:6" ht="12.75">
      <c r="A220" s="2">
        <v>219</v>
      </c>
      <c r="B220" s="5">
        <v>53</v>
      </c>
      <c r="C220" s="6" t="s">
        <v>112</v>
      </c>
      <c r="D220" s="6" t="s">
        <v>115</v>
      </c>
      <c r="E220" s="6" t="s">
        <v>131</v>
      </c>
      <c r="F220" s="7">
        <v>2550.084342031982</v>
      </c>
    </row>
    <row r="221" spans="1:6" ht="12.75">
      <c r="A221" s="2">
        <v>220</v>
      </c>
      <c r="B221" s="5">
        <v>37</v>
      </c>
      <c r="C221" s="6" t="s">
        <v>108</v>
      </c>
      <c r="D221" s="6" t="s">
        <v>123</v>
      </c>
      <c r="E221" s="6" t="s">
        <v>117</v>
      </c>
      <c r="F221" s="7">
        <v>1202.0242087675647</v>
      </c>
    </row>
    <row r="222" spans="1:6" ht="12.75">
      <c r="A222" s="2">
        <v>221</v>
      </c>
      <c r="B222" s="5">
        <v>4</v>
      </c>
      <c r="C222" s="6" t="s">
        <v>112</v>
      </c>
      <c r="D222" s="6" t="s">
        <v>113</v>
      </c>
      <c r="E222" s="6" t="s">
        <v>114</v>
      </c>
      <c r="F222" s="7">
        <v>0</v>
      </c>
    </row>
    <row r="223" spans="1:6" ht="12.75">
      <c r="A223" s="2">
        <v>222</v>
      </c>
      <c r="B223" s="5">
        <v>49</v>
      </c>
      <c r="C223" s="6" t="s">
        <v>108</v>
      </c>
      <c r="D223" s="6" t="s">
        <v>116</v>
      </c>
      <c r="E223" s="6" t="s">
        <v>110</v>
      </c>
      <c r="F223" s="7">
        <v>930.1616495507014</v>
      </c>
    </row>
    <row r="224" spans="1:6" ht="12.75">
      <c r="A224" s="2">
        <v>223</v>
      </c>
      <c r="B224" s="5">
        <v>14</v>
      </c>
      <c r="C224" s="6" t="s">
        <v>112</v>
      </c>
      <c r="D224" s="6" t="s">
        <v>113</v>
      </c>
      <c r="E224" s="6" t="s">
        <v>114</v>
      </c>
      <c r="F224" s="7">
        <v>0</v>
      </c>
    </row>
    <row r="225" spans="1:6" ht="12.75">
      <c r="A225" s="2">
        <v>224</v>
      </c>
      <c r="B225" s="5">
        <v>61</v>
      </c>
      <c r="C225" s="6" t="s">
        <v>108</v>
      </c>
      <c r="D225" s="6" t="s">
        <v>125</v>
      </c>
      <c r="E225" s="6" t="s">
        <v>117</v>
      </c>
      <c r="F225" s="7">
        <v>1140</v>
      </c>
    </row>
    <row r="226" spans="1:6" ht="12.75">
      <c r="A226" s="2">
        <v>225</v>
      </c>
      <c r="B226" s="5">
        <v>39</v>
      </c>
      <c r="C226" s="6" t="s">
        <v>108</v>
      </c>
      <c r="D226" s="6" t="s">
        <v>116</v>
      </c>
      <c r="E226" s="6" t="s">
        <v>111</v>
      </c>
      <c r="F226" s="7">
        <v>0</v>
      </c>
    </row>
    <row r="227" spans="1:6" ht="12.75">
      <c r="A227" s="2">
        <v>226</v>
      </c>
      <c r="B227" s="5">
        <v>13</v>
      </c>
      <c r="C227" s="6" t="s">
        <v>112</v>
      </c>
      <c r="D227" s="6" t="s">
        <v>113</v>
      </c>
      <c r="E227" s="6" t="s">
        <v>114</v>
      </c>
      <c r="F227" s="7">
        <v>0</v>
      </c>
    </row>
    <row r="228" spans="1:6" ht="12.75">
      <c r="A228" s="2">
        <v>227</v>
      </c>
      <c r="B228" s="5">
        <v>55</v>
      </c>
      <c r="C228" s="6" t="s">
        <v>108</v>
      </c>
      <c r="D228" s="6" t="s">
        <v>109</v>
      </c>
      <c r="E228" s="6" t="s">
        <v>117</v>
      </c>
      <c r="F228" s="7">
        <v>300.5060521918912</v>
      </c>
    </row>
    <row r="229" spans="1:6" ht="12.75">
      <c r="A229" s="2">
        <v>228</v>
      </c>
      <c r="B229" s="5">
        <v>55</v>
      </c>
      <c r="C229" s="6" t="s">
        <v>108</v>
      </c>
      <c r="D229" s="6" t="s">
        <v>109</v>
      </c>
      <c r="E229" s="6" t="s">
        <v>111</v>
      </c>
      <c r="F229" s="7">
        <v>0</v>
      </c>
    </row>
    <row r="230" spans="1:6" ht="12.75">
      <c r="A230" s="2">
        <v>229</v>
      </c>
      <c r="B230" s="5">
        <v>22</v>
      </c>
      <c r="C230" s="6" t="s">
        <v>112</v>
      </c>
      <c r="D230" s="6" t="s">
        <v>116</v>
      </c>
      <c r="E230" s="6" t="s">
        <v>127</v>
      </c>
      <c r="F230" s="7">
        <v>508.8569150449359</v>
      </c>
    </row>
    <row r="231" spans="1:6" ht="12.75">
      <c r="A231" s="2">
        <v>230</v>
      </c>
      <c r="B231" s="5">
        <v>74</v>
      </c>
      <c r="C231" s="6" t="s">
        <v>108</v>
      </c>
      <c r="D231" s="6" t="s">
        <v>116</v>
      </c>
      <c r="E231" s="6" t="s">
        <v>117</v>
      </c>
      <c r="F231" s="7">
        <v>501.1666666666667</v>
      </c>
    </row>
    <row r="232" spans="1:6" ht="12.75">
      <c r="A232" s="2">
        <v>231</v>
      </c>
      <c r="B232" s="5">
        <v>42</v>
      </c>
      <c r="C232" s="6" t="s">
        <v>112</v>
      </c>
      <c r="D232" s="6" t="s">
        <v>123</v>
      </c>
      <c r="E232" s="6" t="s">
        <v>117</v>
      </c>
      <c r="F232" s="7">
        <v>390.6578678494585</v>
      </c>
    </row>
    <row r="233" spans="1:6" ht="12.75">
      <c r="A233" s="2">
        <v>232</v>
      </c>
      <c r="B233" s="5">
        <v>20</v>
      </c>
      <c r="C233" s="6" t="s">
        <v>112</v>
      </c>
      <c r="D233" s="6" t="s">
        <v>116</v>
      </c>
      <c r="E233" s="6" t="s">
        <v>117</v>
      </c>
      <c r="F233" s="7">
        <v>933.3333333333334</v>
      </c>
    </row>
    <row r="234" spans="1:6" ht="12.75">
      <c r="A234" s="2">
        <v>233</v>
      </c>
      <c r="B234" s="5">
        <v>58</v>
      </c>
      <c r="C234" s="6" t="s">
        <v>108</v>
      </c>
      <c r="D234" s="6" t="s">
        <v>115</v>
      </c>
      <c r="E234" s="6" t="s">
        <v>117</v>
      </c>
      <c r="F234" s="7">
        <v>781.315735698917</v>
      </c>
    </row>
    <row r="235" spans="1:6" ht="12.75">
      <c r="A235" s="2">
        <v>234</v>
      </c>
      <c r="B235" s="5">
        <v>41</v>
      </c>
      <c r="C235" s="6" t="s">
        <v>108</v>
      </c>
      <c r="D235" s="6" t="s">
        <v>115</v>
      </c>
      <c r="E235" s="6" t="s">
        <v>117</v>
      </c>
      <c r="F235" s="7">
        <v>1216.6666666666665</v>
      </c>
    </row>
    <row r="236" spans="1:6" ht="12.75">
      <c r="A236" s="2">
        <v>235</v>
      </c>
      <c r="B236" s="5">
        <v>30</v>
      </c>
      <c r="C236" s="6" t="s">
        <v>108</v>
      </c>
      <c r="D236" s="6" t="s">
        <v>116</v>
      </c>
      <c r="E236" s="6" t="s">
        <v>117</v>
      </c>
      <c r="F236" s="7">
        <v>1179.4862548531728</v>
      </c>
    </row>
    <row r="237" spans="1:6" ht="12.75">
      <c r="A237" s="2">
        <v>236</v>
      </c>
      <c r="B237" s="5">
        <v>74</v>
      </c>
      <c r="C237" s="6" t="s">
        <v>118</v>
      </c>
      <c r="D237" s="6" t="s">
        <v>109</v>
      </c>
      <c r="E237" s="6" t="s">
        <v>110</v>
      </c>
      <c r="F237" s="7">
        <v>864.1666666666666</v>
      </c>
    </row>
    <row r="238" spans="1:6" ht="12.75">
      <c r="A238" s="2">
        <v>237</v>
      </c>
      <c r="B238" s="5">
        <v>86</v>
      </c>
      <c r="C238" s="6" t="s">
        <v>118</v>
      </c>
      <c r="D238" s="6" t="s">
        <v>116</v>
      </c>
      <c r="E238" s="6" t="s">
        <v>121</v>
      </c>
      <c r="F238" s="7">
        <v>465.4166666666667</v>
      </c>
    </row>
    <row r="239" spans="1:6" ht="12.75">
      <c r="A239" s="2">
        <v>238</v>
      </c>
      <c r="B239" s="5">
        <v>56</v>
      </c>
      <c r="C239" s="6" t="s">
        <v>108</v>
      </c>
      <c r="D239" s="6" t="s">
        <v>116</v>
      </c>
      <c r="E239" s="6" t="s">
        <v>111</v>
      </c>
      <c r="F239" s="7">
        <v>0</v>
      </c>
    </row>
    <row r="240" spans="1:6" ht="12.75">
      <c r="A240" s="2">
        <v>239</v>
      </c>
      <c r="B240" s="5">
        <v>54</v>
      </c>
      <c r="C240" s="6" t="s">
        <v>108</v>
      </c>
      <c r="D240" s="6" t="s">
        <v>123</v>
      </c>
      <c r="E240" s="6" t="s">
        <v>124</v>
      </c>
      <c r="F240" s="7">
        <v>1021.7205774524299</v>
      </c>
    </row>
    <row r="241" spans="1:6" ht="12.75">
      <c r="A241" s="2">
        <v>240</v>
      </c>
      <c r="B241" s="5">
        <v>64</v>
      </c>
      <c r="C241" s="6" t="s">
        <v>108</v>
      </c>
      <c r="D241" s="6" t="s">
        <v>116</v>
      </c>
      <c r="E241" s="6" t="s">
        <v>110</v>
      </c>
      <c r="F241" s="7">
        <v>905.2382268806631</v>
      </c>
    </row>
    <row r="242" spans="1:6" ht="12.75">
      <c r="A242" s="2">
        <v>241</v>
      </c>
      <c r="B242" s="5">
        <v>61</v>
      </c>
      <c r="C242" s="6" t="s">
        <v>108</v>
      </c>
      <c r="D242" s="6" t="s">
        <v>109</v>
      </c>
      <c r="E242" s="6" t="s">
        <v>119</v>
      </c>
      <c r="F242" s="7">
        <v>297.0209032009905</v>
      </c>
    </row>
    <row r="243" spans="1:6" ht="12.75">
      <c r="A243" s="2">
        <v>242</v>
      </c>
      <c r="B243" s="5">
        <v>16</v>
      </c>
      <c r="C243" s="6" t="s">
        <v>112</v>
      </c>
      <c r="D243" s="6" t="s">
        <v>116</v>
      </c>
      <c r="E243" s="6" t="s">
        <v>126</v>
      </c>
      <c r="F243" s="7">
        <v>0</v>
      </c>
    </row>
    <row r="244" spans="1:6" ht="12.75">
      <c r="A244" s="2">
        <v>243</v>
      </c>
      <c r="B244" s="5">
        <v>27</v>
      </c>
      <c r="C244" s="6" t="s">
        <v>112</v>
      </c>
      <c r="D244" s="6" t="s">
        <v>125</v>
      </c>
      <c r="E244" s="6" t="s">
        <v>117</v>
      </c>
      <c r="F244" s="7">
        <v>959.2661744091329</v>
      </c>
    </row>
    <row r="245" spans="1:6" ht="12.75">
      <c r="A245" s="2">
        <v>244</v>
      </c>
      <c r="B245" s="5">
        <v>45</v>
      </c>
      <c r="C245" s="6" t="s">
        <v>108</v>
      </c>
      <c r="D245" s="6" t="s">
        <v>123</v>
      </c>
      <c r="E245" s="6" t="s">
        <v>131</v>
      </c>
      <c r="F245" s="7">
        <v>1803.0363131513468</v>
      </c>
    </row>
    <row r="246" spans="1:6" ht="12.75">
      <c r="A246" s="2">
        <v>245</v>
      </c>
      <c r="B246" s="5">
        <v>20</v>
      </c>
      <c r="C246" s="6" t="s">
        <v>112</v>
      </c>
      <c r="D246" s="6" t="s">
        <v>123</v>
      </c>
      <c r="E246" s="6" t="s">
        <v>127</v>
      </c>
      <c r="F246" s="7">
        <v>0</v>
      </c>
    </row>
    <row r="247" spans="1:6" ht="12.75">
      <c r="A247" s="2">
        <v>246</v>
      </c>
      <c r="B247" s="5">
        <v>51</v>
      </c>
      <c r="C247" s="6" t="s">
        <v>108</v>
      </c>
      <c r="D247" s="6" t="s">
        <v>123</v>
      </c>
      <c r="E247" s="6" t="s">
        <v>127</v>
      </c>
      <c r="F247" s="7">
        <v>14.045256497656354</v>
      </c>
    </row>
    <row r="248" spans="1:6" ht="12.75">
      <c r="A248" s="2">
        <v>247</v>
      </c>
      <c r="B248" s="5">
        <v>65</v>
      </c>
      <c r="C248" s="6" t="s">
        <v>108</v>
      </c>
      <c r="D248" s="6" t="s">
        <v>116</v>
      </c>
      <c r="E248" s="6" t="s">
        <v>121</v>
      </c>
      <c r="F248" s="7">
        <v>471.6609580533619</v>
      </c>
    </row>
    <row r="249" spans="1:6" ht="12.75">
      <c r="A249" s="2">
        <v>248</v>
      </c>
      <c r="B249" s="5">
        <v>30</v>
      </c>
      <c r="C249" s="6" t="s">
        <v>112</v>
      </c>
      <c r="D249" s="6" t="s">
        <v>115</v>
      </c>
      <c r="E249" s="6" t="s">
        <v>117</v>
      </c>
      <c r="F249" s="7">
        <v>981.6531038268424</v>
      </c>
    </row>
    <row r="250" spans="1:6" ht="12.75">
      <c r="A250" s="2">
        <v>249</v>
      </c>
      <c r="B250" s="5">
        <v>38</v>
      </c>
      <c r="C250" s="6" t="s">
        <v>108</v>
      </c>
      <c r="D250" s="6" t="s">
        <v>116</v>
      </c>
      <c r="E250" s="6" t="s">
        <v>117</v>
      </c>
      <c r="F250" s="7">
        <v>350</v>
      </c>
    </row>
    <row r="251" spans="1:6" ht="12.75">
      <c r="A251" s="2">
        <v>250</v>
      </c>
      <c r="B251" s="5">
        <v>46</v>
      </c>
      <c r="C251" s="6" t="s">
        <v>108</v>
      </c>
      <c r="D251" s="6" t="s">
        <v>116</v>
      </c>
      <c r="E251" s="6" t="s">
        <v>111</v>
      </c>
      <c r="F251" s="7">
        <v>0</v>
      </c>
    </row>
    <row r="252" spans="1:6" ht="12.75">
      <c r="A252" s="2">
        <v>251</v>
      </c>
      <c r="B252" s="5">
        <v>71</v>
      </c>
      <c r="C252" s="6" t="s">
        <v>118</v>
      </c>
      <c r="D252" s="6" t="s">
        <v>109</v>
      </c>
      <c r="E252" s="6" t="s">
        <v>110</v>
      </c>
      <c r="F252" s="7">
        <v>530.6666666666666</v>
      </c>
    </row>
    <row r="253" spans="1:6" ht="12.75">
      <c r="A253" s="2">
        <v>252</v>
      </c>
      <c r="B253" s="5">
        <v>69</v>
      </c>
      <c r="C253" s="6" t="s">
        <v>132</v>
      </c>
      <c r="D253" s="6" t="s">
        <v>116</v>
      </c>
      <c r="E253" s="6" t="s">
        <v>110</v>
      </c>
      <c r="F253" s="7">
        <v>676.6666666666667</v>
      </c>
    </row>
    <row r="254" spans="1:6" ht="12.75">
      <c r="A254" s="2">
        <v>253</v>
      </c>
      <c r="B254" s="5">
        <v>8</v>
      </c>
      <c r="C254" s="6" t="s">
        <v>112</v>
      </c>
      <c r="D254" s="6" t="s">
        <v>113</v>
      </c>
      <c r="E254" s="6" t="s">
        <v>114</v>
      </c>
      <c r="F254" s="7">
        <v>0</v>
      </c>
    </row>
    <row r="255" spans="1:6" ht="12.75">
      <c r="A255" s="2">
        <v>254</v>
      </c>
      <c r="B255" s="5">
        <v>38</v>
      </c>
      <c r="C255" s="6" t="s">
        <v>112</v>
      </c>
      <c r="D255" s="6" t="s">
        <v>116</v>
      </c>
      <c r="E255" s="6" t="s">
        <v>117</v>
      </c>
      <c r="F255" s="7">
        <v>791.3326041053155</v>
      </c>
    </row>
    <row r="256" spans="1:6" ht="12.75">
      <c r="A256" s="2">
        <v>255</v>
      </c>
      <c r="B256" s="5">
        <v>81</v>
      </c>
      <c r="C256" s="6" t="s">
        <v>118</v>
      </c>
      <c r="D256" s="6" t="s">
        <v>128</v>
      </c>
      <c r="E256" s="6" t="s">
        <v>110</v>
      </c>
      <c r="F256" s="7">
        <v>633.0452564976564</v>
      </c>
    </row>
    <row r="257" spans="1:6" ht="12.75">
      <c r="A257" s="2">
        <v>256</v>
      </c>
      <c r="B257" s="5">
        <v>36</v>
      </c>
      <c r="C257" s="6" t="s">
        <v>112</v>
      </c>
      <c r="D257" s="6" t="s">
        <v>116</v>
      </c>
      <c r="E257" s="6" t="s">
        <v>117</v>
      </c>
      <c r="F257" s="7">
        <v>901.5181565756734</v>
      </c>
    </row>
    <row r="258" spans="1:6" ht="12.75">
      <c r="A258" s="2">
        <v>257</v>
      </c>
      <c r="B258" s="5">
        <v>33</v>
      </c>
      <c r="C258" s="6" t="s">
        <v>108</v>
      </c>
      <c r="D258" s="6" t="s">
        <v>125</v>
      </c>
      <c r="E258" s="6" t="s">
        <v>111</v>
      </c>
      <c r="F258" s="7">
        <v>135.227723486351</v>
      </c>
    </row>
    <row r="259" spans="1:6" ht="12.75">
      <c r="A259" s="2">
        <v>258</v>
      </c>
      <c r="B259" s="5">
        <v>27</v>
      </c>
      <c r="C259" s="6" t="s">
        <v>112</v>
      </c>
      <c r="D259" s="6" t="s">
        <v>125</v>
      </c>
      <c r="E259" s="6" t="s">
        <v>117</v>
      </c>
      <c r="F259" s="7">
        <v>946.5940644044572</v>
      </c>
    </row>
    <row r="260" spans="1:6" ht="12.75">
      <c r="A260" s="2">
        <v>259</v>
      </c>
      <c r="B260" s="5">
        <v>74</v>
      </c>
      <c r="C260" s="6" t="s">
        <v>108</v>
      </c>
      <c r="D260" s="6" t="s">
        <v>116</v>
      </c>
      <c r="E260" s="6" t="s">
        <v>110</v>
      </c>
      <c r="F260" s="7">
        <v>688.6831874877291</v>
      </c>
    </row>
    <row r="261" spans="1:6" ht="12.75">
      <c r="A261" s="2">
        <v>260</v>
      </c>
      <c r="B261" s="5">
        <v>68</v>
      </c>
      <c r="C261" s="6" t="s">
        <v>108</v>
      </c>
      <c r="D261" s="6" t="s">
        <v>116</v>
      </c>
      <c r="E261" s="6" t="s">
        <v>110</v>
      </c>
      <c r="F261" s="7">
        <v>530</v>
      </c>
    </row>
    <row r="262" spans="1:6" ht="12.75">
      <c r="A262" s="2">
        <v>261</v>
      </c>
      <c r="B262" s="5">
        <v>47</v>
      </c>
      <c r="C262" s="6" t="s">
        <v>112</v>
      </c>
      <c r="D262" s="6" t="s">
        <v>109</v>
      </c>
      <c r="E262" s="6" t="s">
        <v>124</v>
      </c>
      <c r="F262" s="7">
        <v>1291.1743375844903</v>
      </c>
    </row>
    <row r="263" spans="1:6" ht="12.75">
      <c r="A263" s="2">
        <v>262</v>
      </c>
      <c r="B263" s="5">
        <v>16</v>
      </c>
      <c r="C263" s="6" t="s">
        <v>112</v>
      </c>
      <c r="D263" s="6" t="s">
        <v>116</v>
      </c>
      <c r="E263" s="6" t="s">
        <v>126</v>
      </c>
      <c r="F263" s="7">
        <v>0</v>
      </c>
    </row>
    <row r="264" spans="1:6" ht="12.75">
      <c r="A264" s="2">
        <v>263</v>
      </c>
      <c r="B264" s="5">
        <v>16</v>
      </c>
      <c r="C264" s="6" t="s">
        <v>112</v>
      </c>
      <c r="D264" s="6" t="s">
        <v>116</v>
      </c>
      <c r="E264" s="6" t="s">
        <v>126</v>
      </c>
      <c r="F264" s="7">
        <v>0</v>
      </c>
    </row>
    <row r="265" spans="1:6" ht="12.75">
      <c r="A265" s="2">
        <v>264</v>
      </c>
      <c r="B265" s="5">
        <v>20</v>
      </c>
      <c r="C265" s="6" t="s">
        <v>112</v>
      </c>
      <c r="D265" s="6" t="s">
        <v>116</v>
      </c>
      <c r="E265" s="6" t="s">
        <v>127</v>
      </c>
      <c r="F265" s="7">
        <v>180.30363131513468</v>
      </c>
    </row>
    <row r="266" spans="1:6" ht="12.75">
      <c r="A266" s="2">
        <v>265</v>
      </c>
      <c r="B266" s="5">
        <v>55</v>
      </c>
      <c r="C266" s="6" t="s">
        <v>108</v>
      </c>
      <c r="D266" s="6" t="s">
        <v>116</v>
      </c>
      <c r="E266" s="6" t="s">
        <v>111</v>
      </c>
      <c r="F266" s="7">
        <v>0</v>
      </c>
    </row>
    <row r="267" spans="1:6" ht="12.75">
      <c r="A267" s="2">
        <v>266</v>
      </c>
      <c r="B267" s="5">
        <v>36</v>
      </c>
      <c r="C267" s="6" t="s">
        <v>112</v>
      </c>
      <c r="D267" s="6" t="s">
        <v>115</v>
      </c>
      <c r="E267" s="6" t="s">
        <v>117</v>
      </c>
      <c r="F267" s="7">
        <v>1572.8184332421358</v>
      </c>
    </row>
    <row r="268" spans="1:6" ht="12.75">
      <c r="A268" s="2">
        <v>267</v>
      </c>
      <c r="B268" s="5">
        <v>47</v>
      </c>
      <c r="C268" s="6" t="s">
        <v>108</v>
      </c>
      <c r="D268" s="6" t="s">
        <v>116</v>
      </c>
      <c r="E268" s="6" t="s">
        <v>117</v>
      </c>
      <c r="F268" s="7">
        <v>900</v>
      </c>
    </row>
    <row r="269" spans="1:6" ht="12.75">
      <c r="A269" s="2">
        <v>268</v>
      </c>
      <c r="B269" s="5">
        <v>16</v>
      </c>
      <c r="C269" s="6" t="s">
        <v>112</v>
      </c>
      <c r="D269" s="6" t="s">
        <v>116</v>
      </c>
      <c r="E269" s="6" t="s">
        <v>126</v>
      </c>
      <c r="F269" s="7">
        <v>0</v>
      </c>
    </row>
    <row r="270" spans="1:6" ht="12.75">
      <c r="A270" s="2">
        <v>269</v>
      </c>
      <c r="B270" s="5">
        <v>25</v>
      </c>
      <c r="C270" s="6" t="s">
        <v>112</v>
      </c>
      <c r="D270" s="6" t="s">
        <v>116</v>
      </c>
      <c r="E270" s="6" t="s">
        <v>124</v>
      </c>
      <c r="F270" s="7">
        <v>364.61400999282813</v>
      </c>
    </row>
    <row r="271" spans="1:6" ht="12.75">
      <c r="A271" s="2">
        <v>270</v>
      </c>
      <c r="B271" s="5">
        <v>69</v>
      </c>
      <c r="C271" s="6" t="s">
        <v>118</v>
      </c>
      <c r="D271" s="6" t="s">
        <v>116</v>
      </c>
      <c r="E271" s="6" t="s">
        <v>121</v>
      </c>
      <c r="F271" s="7">
        <v>743.7524791749306</v>
      </c>
    </row>
    <row r="272" spans="1:6" ht="12.75">
      <c r="A272" s="2">
        <v>271</v>
      </c>
      <c r="B272" s="5">
        <v>66</v>
      </c>
      <c r="C272" s="6" t="s">
        <v>118</v>
      </c>
      <c r="D272" s="6" t="s">
        <v>109</v>
      </c>
      <c r="E272" s="6" t="s">
        <v>110</v>
      </c>
      <c r="F272" s="7">
        <v>904.4144845605581</v>
      </c>
    </row>
    <row r="273" spans="1:6" ht="12.75">
      <c r="A273" s="2">
        <v>272</v>
      </c>
      <c r="B273" s="5">
        <v>77</v>
      </c>
      <c r="C273" s="6" t="s">
        <v>108</v>
      </c>
      <c r="D273" s="6" t="s">
        <v>109</v>
      </c>
      <c r="E273" s="6" t="s">
        <v>110</v>
      </c>
      <c r="F273" s="7">
        <v>656.1048806189644</v>
      </c>
    </row>
    <row r="274" spans="1:6" ht="12.75">
      <c r="A274" s="2">
        <v>273</v>
      </c>
      <c r="B274" s="5">
        <v>31</v>
      </c>
      <c r="C274" s="6" t="s">
        <v>112</v>
      </c>
      <c r="D274" s="6" t="s">
        <v>116</v>
      </c>
      <c r="E274" s="6" t="s">
        <v>117</v>
      </c>
      <c r="F274" s="7">
        <v>577.7428822104258</v>
      </c>
    </row>
    <row r="275" spans="1:6" ht="12.75">
      <c r="A275" s="2">
        <v>274</v>
      </c>
      <c r="B275" s="5">
        <v>27</v>
      </c>
      <c r="C275" s="6" t="s">
        <v>112</v>
      </c>
      <c r="D275" s="6" t="s">
        <v>125</v>
      </c>
      <c r="E275" s="6" t="s">
        <v>117</v>
      </c>
      <c r="F275" s="7">
        <v>751.4918622961067</v>
      </c>
    </row>
    <row r="276" spans="1:6" ht="12.75">
      <c r="A276" s="2">
        <v>275</v>
      </c>
      <c r="B276" s="5">
        <v>45</v>
      </c>
      <c r="C276" s="6" t="s">
        <v>108</v>
      </c>
      <c r="D276" s="6" t="s">
        <v>115</v>
      </c>
      <c r="E276" s="6" t="s">
        <v>117</v>
      </c>
      <c r="F276" s="7">
        <v>1803.0363131513468</v>
      </c>
    </row>
    <row r="277" spans="1:6" ht="12.75">
      <c r="A277" s="2">
        <v>276</v>
      </c>
      <c r="B277" s="5">
        <v>34</v>
      </c>
      <c r="C277" s="6" t="s">
        <v>108</v>
      </c>
      <c r="D277" s="6" t="s">
        <v>116</v>
      </c>
      <c r="E277" s="6" t="s">
        <v>117</v>
      </c>
      <c r="F277" s="7">
        <v>570.9614991645932</v>
      </c>
    </row>
    <row r="278" spans="1:6" ht="12.75">
      <c r="A278" s="2">
        <v>277</v>
      </c>
      <c r="B278" s="5">
        <v>33</v>
      </c>
      <c r="C278" s="6" t="s">
        <v>112</v>
      </c>
      <c r="D278" s="6" t="s">
        <v>116</v>
      </c>
      <c r="E278" s="6" t="s">
        <v>117</v>
      </c>
      <c r="F278" s="7">
        <v>1202.0242087675647</v>
      </c>
    </row>
    <row r="279" spans="1:6" ht="12.75">
      <c r="A279" s="2">
        <v>278</v>
      </c>
      <c r="B279" s="5">
        <v>2</v>
      </c>
      <c r="C279" s="6" t="s">
        <v>112</v>
      </c>
      <c r="D279" s="6" t="s">
        <v>113</v>
      </c>
      <c r="E279" s="6" t="s">
        <v>114</v>
      </c>
      <c r="F279" s="7">
        <v>0</v>
      </c>
    </row>
    <row r="280" spans="1:6" ht="12.75">
      <c r="A280" s="2">
        <v>279</v>
      </c>
      <c r="B280" s="5">
        <v>77</v>
      </c>
      <c r="C280" s="6" t="s">
        <v>118</v>
      </c>
      <c r="D280" s="6" t="s">
        <v>109</v>
      </c>
      <c r="E280" s="6" t="s">
        <v>110</v>
      </c>
      <c r="F280" s="7">
        <v>905.2382268806631</v>
      </c>
    </row>
    <row r="281" spans="1:6" ht="12.75">
      <c r="A281" s="2">
        <v>280</v>
      </c>
      <c r="B281" s="5">
        <v>44</v>
      </c>
      <c r="C281" s="6" t="s">
        <v>108</v>
      </c>
      <c r="D281" s="6" t="s">
        <v>116</v>
      </c>
      <c r="E281" s="6" t="s">
        <v>117</v>
      </c>
      <c r="F281" s="7">
        <v>800</v>
      </c>
    </row>
    <row r="282" spans="1:6" ht="12.75">
      <c r="A282" s="2">
        <v>281</v>
      </c>
      <c r="B282" s="5">
        <v>88</v>
      </c>
      <c r="C282" s="6" t="s">
        <v>108</v>
      </c>
      <c r="D282" s="6" t="s">
        <v>109</v>
      </c>
      <c r="E282" s="6" t="s">
        <v>110</v>
      </c>
      <c r="F282" s="7">
        <v>469.69439866735587</v>
      </c>
    </row>
    <row r="283" spans="1:6" ht="12.75">
      <c r="A283" s="2">
        <v>282</v>
      </c>
      <c r="B283" s="5">
        <v>18</v>
      </c>
      <c r="C283" s="6" t="s">
        <v>112</v>
      </c>
      <c r="D283" s="6" t="s">
        <v>116</v>
      </c>
      <c r="E283" s="6" t="s">
        <v>126</v>
      </c>
      <c r="F283" s="7">
        <v>0</v>
      </c>
    </row>
    <row r="284" spans="1:6" ht="12.75">
      <c r="A284" s="2">
        <v>283</v>
      </c>
      <c r="B284" s="5">
        <v>24</v>
      </c>
      <c r="C284" s="6" t="s">
        <v>112</v>
      </c>
      <c r="D284" s="6" t="s">
        <v>129</v>
      </c>
      <c r="E284" s="6" t="s">
        <v>120</v>
      </c>
      <c r="F284" s="7">
        <v>0</v>
      </c>
    </row>
    <row r="285" spans="1:6" ht="12.75">
      <c r="A285" s="2">
        <v>284</v>
      </c>
      <c r="B285" s="5">
        <v>48</v>
      </c>
      <c r="C285" s="6" t="s">
        <v>108</v>
      </c>
      <c r="D285" s="6" t="s">
        <v>123</v>
      </c>
      <c r="E285" s="6" t="s">
        <v>127</v>
      </c>
      <c r="F285" s="7">
        <v>733.3333333333334</v>
      </c>
    </row>
    <row r="286" spans="1:6" ht="12.75">
      <c r="A286" s="2">
        <v>285</v>
      </c>
      <c r="B286" s="5">
        <v>10</v>
      </c>
      <c r="C286" s="6" t="s">
        <v>112</v>
      </c>
      <c r="D286" s="6" t="s">
        <v>113</v>
      </c>
      <c r="E286" s="6" t="s">
        <v>114</v>
      </c>
      <c r="F286" s="7">
        <v>0</v>
      </c>
    </row>
    <row r="287" spans="1:6" ht="12.75">
      <c r="A287" s="2">
        <v>286</v>
      </c>
      <c r="B287" s="5">
        <v>75</v>
      </c>
      <c r="C287" s="6" t="s">
        <v>118</v>
      </c>
      <c r="D287" s="6" t="s">
        <v>116</v>
      </c>
      <c r="E287" s="6" t="s">
        <v>110</v>
      </c>
      <c r="F287" s="7">
        <v>455.4166666666667</v>
      </c>
    </row>
    <row r="288" spans="1:6" ht="12.75">
      <c r="A288" s="2">
        <v>287</v>
      </c>
      <c r="B288" s="5">
        <v>28</v>
      </c>
      <c r="C288" s="6" t="s">
        <v>112</v>
      </c>
      <c r="D288" s="6" t="s">
        <v>125</v>
      </c>
      <c r="E288" s="6" t="s">
        <v>117</v>
      </c>
      <c r="F288" s="7">
        <v>829.3967040496195</v>
      </c>
    </row>
    <row r="289" spans="1:6" ht="12.75">
      <c r="A289" s="2">
        <v>288</v>
      </c>
      <c r="B289" s="5">
        <v>47</v>
      </c>
      <c r="C289" s="6" t="s">
        <v>108</v>
      </c>
      <c r="D289" s="6" t="s">
        <v>109</v>
      </c>
      <c r="E289" s="6" t="s">
        <v>111</v>
      </c>
      <c r="F289" s="7">
        <v>0</v>
      </c>
    </row>
    <row r="290" spans="1:6" ht="12.75">
      <c r="A290" s="2">
        <v>289</v>
      </c>
      <c r="B290" s="5">
        <v>45</v>
      </c>
      <c r="C290" s="6" t="s">
        <v>112</v>
      </c>
      <c r="D290" s="6" t="s">
        <v>116</v>
      </c>
      <c r="E290" s="6" t="s">
        <v>111</v>
      </c>
      <c r="F290" s="7">
        <v>196.73129550162471</v>
      </c>
    </row>
    <row r="291" spans="1:6" ht="12.75">
      <c r="A291" s="2">
        <v>290</v>
      </c>
      <c r="B291" s="5">
        <v>67</v>
      </c>
      <c r="C291" s="6" t="s">
        <v>112</v>
      </c>
      <c r="D291" s="6" t="s">
        <v>109</v>
      </c>
      <c r="E291" s="6" t="s">
        <v>110</v>
      </c>
      <c r="F291" s="7">
        <v>453.83333333333337</v>
      </c>
    </row>
    <row r="292" spans="1:6" ht="12.75">
      <c r="A292" s="2">
        <v>291</v>
      </c>
      <c r="B292" s="5">
        <v>49</v>
      </c>
      <c r="C292" s="6" t="s">
        <v>108</v>
      </c>
      <c r="D292" s="6" t="s">
        <v>116</v>
      </c>
      <c r="E292" s="6" t="s">
        <v>117</v>
      </c>
      <c r="F292" s="7">
        <v>400</v>
      </c>
    </row>
    <row r="293" spans="1:6" ht="12.75">
      <c r="A293" s="2">
        <v>292</v>
      </c>
      <c r="B293" s="5">
        <v>78</v>
      </c>
      <c r="C293" s="6" t="s">
        <v>118</v>
      </c>
      <c r="D293" s="6" t="s">
        <v>116</v>
      </c>
      <c r="E293" s="6" t="s">
        <v>124</v>
      </c>
      <c r="F293" s="7">
        <v>456.7216372371071</v>
      </c>
    </row>
    <row r="294" spans="1:6" ht="12.75">
      <c r="A294" s="2">
        <v>293</v>
      </c>
      <c r="B294" s="5">
        <v>26</v>
      </c>
      <c r="C294" s="6" t="s">
        <v>112</v>
      </c>
      <c r="D294" s="6" t="s">
        <v>123</v>
      </c>
      <c r="E294" s="6" t="s">
        <v>117</v>
      </c>
      <c r="F294" s="7">
        <v>741.2482620733294</v>
      </c>
    </row>
    <row r="295" spans="1:6" ht="12.75">
      <c r="A295" s="2">
        <v>294</v>
      </c>
      <c r="B295" s="5">
        <v>32</v>
      </c>
      <c r="C295" s="6" t="s">
        <v>108</v>
      </c>
      <c r="D295" s="6" t="s">
        <v>115</v>
      </c>
      <c r="E295" s="6" t="s">
        <v>117</v>
      </c>
      <c r="F295" s="7">
        <v>1627.791853385862</v>
      </c>
    </row>
    <row r="296" spans="1:6" ht="12.75">
      <c r="A296" s="2">
        <v>295</v>
      </c>
      <c r="B296" s="5">
        <v>24</v>
      </c>
      <c r="C296" s="6" t="s">
        <v>112</v>
      </c>
      <c r="D296" s="6" t="s">
        <v>115</v>
      </c>
      <c r="E296" s="6" t="s">
        <v>126</v>
      </c>
      <c r="F296" s="7">
        <v>0</v>
      </c>
    </row>
    <row r="297" spans="1:6" ht="12.75">
      <c r="A297" s="2">
        <v>296</v>
      </c>
      <c r="B297" s="5">
        <v>60</v>
      </c>
      <c r="C297" s="6" t="s">
        <v>118</v>
      </c>
      <c r="D297" s="6" t="s">
        <v>116</v>
      </c>
      <c r="E297" s="6" t="s">
        <v>117</v>
      </c>
      <c r="F297" s="7">
        <v>260</v>
      </c>
    </row>
    <row r="298" spans="1:6" ht="12.75">
      <c r="A298" s="2">
        <v>297</v>
      </c>
      <c r="B298" s="5">
        <v>18</v>
      </c>
      <c r="C298" s="6" t="s">
        <v>112</v>
      </c>
      <c r="D298" s="6" t="s">
        <v>116</v>
      </c>
      <c r="E298" s="6" t="s">
        <v>126</v>
      </c>
      <c r="F298" s="7">
        <v>0</v>
      </c>
    </row>
    <row r="299" spans="1:6" ht="12.75">
      <c r="A299" s="2">
        <v>298</v>
      </c>
      <c r="B299" s="5">
        <v>46</v>
      </c>
      <c r="C299" s="6" t="s">
        <v>108</v>
      </c>
      <c r="D299" s="6" t="s">
        <v>116</v>
      </c>
      <c r="E299" s="6" t="s">
        <v>117</v>
      </c>
      <c r="F299" s="7">
        <v>256.00002331926964</v>
      </c>
    </row>
    <row r="300" spans="1:6" ht="12.75">
      <c r="A300" s="2">
        <v>299</v>
      </c>
      <c r="B300" s="5">
        <v>45</v>
      </c>
      <c r="C300" s="6" t="s">
        <v>108</v>
      </c>
      <c r="D300" s="6" t="s">
        <v>123</v>
      </c>
      <c r="E300" s="6" t="s">
        <v>117</v>
      </c>
      <c r="F300" s="7">
        <v>0</v>
      </c>
    </row>
    <row r="301" spans="1:6" ht="12.75">
      <c r="A301" s="2">
        <v>300</v>
      </c>
      <c r="B301" s="5">
        <v>86</v>
      </c>
      <c r="C301" s="6" t="s">
        <v>108</v>
      </c>
      <c r="D301" s="6" t="s">
        <v>109</v>
      </c>
      <c r="E301" s="6" t="s">
        <v>110</v>
      </c>
      <c r="F301" s="7">
        <v>898.3333333333334</v>
      </c>
    </row>
    <row r="302" spans="1:6" ht="12.75">
      <c r="A302" s="2">
        <v>301</v>
      </c>
      <c r="B302" s="5">
        <v>47</v>
      </c>
      <c r="C302" s="6" t="s">
        <v>112</v>
      </c>
      <c r="D302" s="6" t="s">
        <v>123</v>
      </c>
      <c r="E302" s="6" t="s">
        <v>111</v>
      </c>
      <c r="F302" s="7">
        <v>0</v>
      </c>
    </row>
    <row r="303" spans="1:6" ht="12.75">
      <c r="A303" s="2">
        <v>302</v>
      </c>
      <c r="B303" s="5">
        <v>69</v>
      </c>
      <c r="C303" s="6" t="s">
        <v>118</v>
      </c>
      <c r="D303" s="6" t="s">
        <v>109</v>
      </c>
      <c r="E303" s="6" t="s">
        <v>110</v>
      </c>
      <c r="F303" s="7">
        <v>1385.833744024936</v>
      </c>
    </row>
    <row r="304" spans="1:6" ht="12.75">
      <c r="A304" s="2">
        <v>303</v>
      </c>
      <c r="B304" s="5">
        <v>31</v>
      </c>
      <c r="C304" s="6" t="s">
        <v>112</v>
      </c>
      <c r="D304" s="6" t="s">
        <v>128</v>
      </c>
      <c r="E304" s="6" t="s">
        <v>124</v>
      </c>
      <c r="F304" s="7">
        <v>1034.315735698917</v>
      </c>
    </row>
    <row r="305" spans="1:6" ht="12.75">
      <c r="A305" s="2">
        <v>304</v>
      </c>
      <c r="B305" s="5">
        <v>4</v>
      </c>
      <c r="C305" s="6" t="s">
        <v>112</v>
      </c>
      <c r="D305" s="6" t="s">
        <v>113</v>
      </c>
      <c r="E305" s="6" t="s">
        <v>114</v>
      </c>
      <c r="F305" s="7">
        <v>0</v>
      </c>
    </row>
    <row r="306" spans="1:6" ht="12.75">
      <c r="A306" s="2">
        <v>305</v>
      </c>
      <c r="B306" s="5">
        <v>33</v>
      </c>
      <c r="C306" s="6" t="s">
        <v>112</v>
      </c>
      <c r="D306" s="6" t="s">
        <v>123</v>
      </c>
      <c r="E306" s="6" t="s">
        <v>117</v>
      </c>
      <c r="F306" s="7">
        <v>412.5</v>
      </c>
    </row>
    <row r="307" spans="1:6" ht="12.75">
      <c r="A307" s="2">
        <v>306</v>
      </c>
      <c r="B307" s="5">
        <v>45</v>
      </c>
      <c r="C307" s="6" t="s">
        <v>108</v>
      </c>
      <c r="D307" s="6" t="s">
        <v>115</v>
      </c>
      <c r="E307" s="6" t="s">
        <v>127</v>
      </c>
      <c r="F307" s="7">
        <v>843.9211632388945</v>
      </c>
    </row>
    <row r="308" spans="1:6" ht="12.75">
      <c r="A308" s="2">
        <v>307</v>
      </c>
      <c r="B308" s="5">
        <v>71</v>
      </c>
      <c r="C308" s="6" t="s">
        <v>108</v>
      </c>
      <c r="D308" s="6" t="s">
        <v>116</v>
      </c>
      <c r="E308" s="6" t="s">
        <v>110</v>
      </c>
      <c r="F308" s="7">
        <v>800</v>
      </c>
    </row>
    <row r="309" spans="1:6" ht="12.75">
      <c r="A309" s="2">
        <v>308</v>
      </c>
      <c r="B309" s="5">
        <v>2</v>
      </c>
      <c r="C309" s="6" t="s">
        <v>112</v>
      </c>
      <c r="D309" s="6" t="s">
        <v>113</v>
      </c>
      <c r="E309" s="6" t="s">
        <v>114</v>
      </c>
      <c r="F309" s="7">
        <v>0</v>
      </c>
    </row>
    <row r="310" spans="1:6" ht="12.75">
      <c r="A310" s="2">
        <v>309</v>
      </c>
      <c r="B310" s="5">
        <v>4</v>
      </c>
      <c r="C310" s="6" t="s">
        <v>112</v>
      </c>
      <c r="D310" s="6" t="s">
        <v>113</v>
      </c>
      <c r="E310" s="6" t="s">
        <v>114</v>
      </c>
      <c r="F310" s="7">
        <v>0</v>
      </c>
    </row>
    <row r="311" spans="1:6" ht="12.75">
      <c r="A311" s="2">
        <v>310</v>
      </c>
      <c r="B311" s="5">
        <v>75</v>
      </c>
      <c r="C311" s="6" t="s">
        <v>108</v>
      </c>
      <c r="D311" s="6" t="s">
        <v>109</v>
      </c>
      <c r="E311" s="6" t="s">
        <v>110</v>
      </c>
      <c r="F311" s="7">
        <v>247.9174930583102</v>
      </c>
    </row>
    <row r="312" spans="1:6" ht="12.75">
      <c r="A312" s="2">
        <v>311</v>
      </c>
      <c r="B312" s="5">
        <v>60</v>
      </c>
      <c r="C312" s="6" t="s">
        <v>108</v>
      </c>
      <c r="D312" s="6" t="s">
        <v>116</v>
      </c>
      <c r="E312" s="6" t="s">
        <v>110</v>
      </c>
      <c r="F312" s="7">
        <v>2025.8052159837187</v>
      </c>
    </row>
    <row r="313" spans="1:6" ht="12.75">
      <c r="A313" s="2">
        <v>312</v>
      </c>
      <c r="B313" s="5">
        <v>15</v>
      </c>
      <c r="C313" s="6" t="s">
        <v>112</v>
      </c>
      <c r="D313" s="6" t="s">
        <v>113</v>
      </c>
      <c r="E313" s="6" t="s">
        <v>114</v>
      </c>
      <c r="F313" s="7">
        <v>0</v>
      </c>
    </row>
    <row r="314" spans="1:6" ht="12.75">
      <c r="A314" s="2">
        <v>313</v>
      </c>
      <c r="B314" s="5">
        <v>73</v>
      </c>
      <c r="C314" s="6" t="s">
        <v>118</v>
      </c>
      <c r="D314" s="6" t="s">
        <v>128</v>
      </c>
      <c r="E314" s="6" t="s">
        <v>110</v>
      </c>
      <c r="F314" s="7">
        <v>466.6666666666667</v>
      </c>
    </row>
    <row r="315" spans="1:6" ht="12.75">
      <c r="A315" s="2">
        <v>314</v>
      </c>
      <c r="B315" s="5">
        <v>16</v>
      </c>
      <c r="C315" s="6" t="s">
        <v>112</v>
      </c>
      <c r="D315" s="6" t="s">
        <v>116</v>
      </c>
      <c r="E315" s="6" t="s">
        <v>126</v>
      </c>
      <c r="F315" s="7">
        <v>0</v>
      </c>
    </row>
    <row r="316" spans="1:6" ht="12.75">
      <c r="A316" s="2">
        <v>315</v>
      </c>
      <c r="B316" s="5">
        <v>72</v>
      </c>
      <c r="C316" s="6" t="s">
        <v>112</v>
      </c>
      <c r="D316" s="6" t="s">
        <v>128</v>
      </c>
      <c r="E316" s="6" t="s">
        <v>124</v>
      </c>
      <c r="F316" s="7">
        <v>144.24290505210774</v>
      </c>
    </row>
    <row r="317" spans="1:6" ht="12.75">
      <c r="A317" s="2">
        <v>316</v>
      </c>
      <c r="B317" s="5">
        <v>34</v>
      </c>
      <c r="C317" s="6" t="s">
        <v>108</v>
      </c>
      <c r="D317" s="6" t="s">
        <v>109</v>
      </c>
      <c r="E317" s="6" t="s">
        <v>117</v>
      </c>
      <c r="F317" s="7">
        <v>846.8567658846594</v>
      </c>
    </row>
    <row r="318" spans="1:6" ht="12.75">
      <c r="A318" s="2">
        <v>317</v>
      </c>
      <c r="B318" s="5">
        <v>20</v>
      </c>
      <c r="C318" s="6" t="s">
        <v>112</v>
      </c>
      <c r="D318" s="6" t="s">
        <v>123</v>
      </c>
      <c r="E318" s="6" t="s">
        <v>126</v>
      </c>
      <c r="F318" s="7">
        <v>70.1180788447748</v>
      </c>
    </row>
    <row r="319" spans="1:6" ht="12.75">
      <c r="A319" s="2">
        <v>318</v>
      </c>
      <c r="B319" s="5">
        <v>66</v>
      </c>
      <c r="C319" s="6" t="s">
        <v>108</v>
      </c>
      <c r="D319" s="6" t="s">
        <v>109</v>
      </c>
      <c r="E319" s="6" t="s">
        <v>110</v>
      </c>
      <c r="F319" s="7">
        <v>487.9166666666667</v>
      </c>
    </row>
    <row r="320" spans="1:6" ht="12.75">
      <c r="A320" s="2">
        <v>319</v>
      </c>
      <c r="B320" s="5">
        <v>73</v>
      </c>
      <c r="C320" s="6" t="s">
        <v>108</v>
      </c>
      <c r="D320" s="6" t="s">
        <v>109</v>
      </c>
      <c r="E320" s="6" t="s">
        <v>110</v>
      </c>
      <c r="F320" s="7">
        <v>692.1656068819914</v>
      </c>
    </row>
    <row r="321" spans="1:6" ht="12.75">
      <c r="A321" s="2">
        <v>320</v>
      </c>
      <c r="B321" s="5">
        <v>23</v>
      </c>
      <c r="C321" s="6" t="s">
        <v>112</v>
      </c>
      <c r="D321" s="6" t="s">
        <v>116</v>
      </c>
      <c r="E321" s="6" t="s">
        <v>127</v>
      </c>
      <c r="F321" s="7">
        <v>495.8349861166204</v>
      </c>
    </row>
    <row r="322" spans="1:6" ht="12.75">
      <c r="A322" s="2">
        <v>321</v>
      </c>
      <c r="B322" s="5">
        <v>78</v>
      </c>
      <c r="C322" s="6" t="s">
        <v>108</v>
      </c>
      <c r="D322" s="6" t="s">
        <v>116</v>
      </c>
      <c r="E322" s="6" t="s">
        <v>110</v>
      </c>
      <c r="F322" s="7">
        <v>970.6345485798084</v>
      </c>
    </row>
    <row r="323" spans="1:6" ht="12.75">
      <c r="A323" s="2">
        <v>322</v>
      </c>
      <c r="B323" s="5">
        <v>78</v>
      </c>
      <c r="C323" s="6" t="s">
        <v>118</v>
      </c>
      <c r="D323" s="6" t="s">
        <v>109</v>
      </c>
      <c r="E323" s="6" t="s">
        <v>110</v>
      </c>
      <c r="F323" s="7">
        <v>459.7742598535935</v>
      </c>
    </row>
    <row r="324" spans="1:6" ht="12.75">
      <c r="A324" s="2">
        <v>323</v>
      </c>
      <c r="B324" s="5">
        <v>25</v>
      </c>
      <c r="C324" s="6" t="s">
        <v>112</v>
      </c>
      <c r="D324" s="6" t="s">
        <v>116</v>
      </c>
      <c r="E324" s="6" t="s">
        <v>117</v>
      </c>
      <c r="F324" s="7">
        <v>771.2988672925186</v>
      </c>
    </row>
    <row r="325" spans="1:6" ht="12.75">
      <c r="A325" s="2">
        <v>324</v>
      </c>
      <c r="B325" s="5">
        <v>49</v>
      </c>
      <c r="C325" s="6" t="s">
        <v>108</v>
      </c>
      <c r="D325" s="6" t="s">
        <v>123</v>
      </c>
      <c r="E325" s="6" t="s">
        <v>117</v>
      </c>
      <c r="F325" s="7">
        <v>100.16868406396392</v>
      </c>
    </row>
    <row r="326" spans="1:6" ht="12.75">
      <c r="A326" s="2">
        <v>325</v>
      </c>
      <c r="B326" s="5">
        <v>59</v>
      </c>
      <c r="C326" s="6" t="s">
        <v>122</v>
      </c>
      <c r="D326" s="6" t="s">
        <v>116</v>
      </c>
      <c r="E326" s="6" t="s">
        <v>117</v>
      </c>
      <c r="F326" s="7">
        <v>520.8771571326115</v>
      </c>
    </row>
    <row r="327" spans="1:6" ht="12.75">
      <c r="A327" s="2">
        <v>326</v>
      </c>
      <c r="B327" s="5">
        <v>49</v>
      </c>
      <c r="C327" s="6" t="s">
        <v>108</v>
      </c>
      <c r="D327" s="6" t="s">
        <v>123</v>
      </c>
      <c r="E327" s="6" t="s">
        <v>117</v>
      </c>
      <c r="F327" s="7">
        <v>1202.0242087675647</v>
      </c>
    </row>
    <row r="328" spans="1:6" ht="12.75">
      <c r="A328" s="2">
        <v>327</v>
      </c>
      <c r="B328" s="5">
        <v>66</v>
      </c>
      <c r="C328" s="6" t="s">
        <v>118</v>
      </c>
      <c r="D328" s="6" t="s">
        <v>116</v>
      </c>
      <c r="E328" s="6" t="s">
        <v>110</v>
      </c>
      <c r="F328" s="7">
        <v>456.33333333333337</v>
      </c>
    </row>
    <row r="329" spans="1:6" ht="12.75">
      <c r="A329" s="2">
        <v>328</v>
      </c>
      <c r="B329" s="5">
        <v>13</v>
      </c>
      <c r="C329" s="6" t="s">
        <v>112</v>
      </c>
      <c r="D329" s="6" t="s">
        <v>113</v>
      </c>
      <c r="E329" s="6" t="s">
        <v>114</v>
      </c>
      <c r="F329" s="7">
        <v>0</v>
      </c>
    </row>
    <row r="330" spans="1:6" ht="12.75">
      <c r="A330" s="2">
        <v>329</v>
      </c>
      <c r="B330" s="5">
        <v>49</v>
      </c>
      <c r="C330" s="6" t="s">
        <v>108</v>
      </c>
      <c r="D330" s="6" t="s">
        <v>116</v>
      </c>
      <c r="E330" s="6" t="s">
        <v>117</v>
      </c>
      <c r="F330" s="7">
        <v>564.9513781207554</v>
      </c>
    </row>
    <row r="331" spans="1:6" ht="12.75">
      <c r="A331" s="2">
        <v>330</v>
      </c>
      <c r="B331" s="5">
        <v>75</v>
      </c>
      <c r="C331" s="6" t="s">
        <v>112</v>
      </c>
      <c r="D331" s="6" t="s">
        <v>109</v>
      </c>
      <c r="E331" s="6" t="s">
        <v>119</v>
      </c>
      <c r="F331" s="7">
        <v>455</v>
      </c>
    </row>
    <row r="332" spans="1:6" ht="12.75">
      <c r="A332" s="2">
        <v>331</v>
      </c>
      <c r="B332" s="5">
        <v>22</v>
      </c>
      <c r="C332" s="6" t="s">
        <v>112</v>
      </c>
      <c r="D332" s="6" t="s">
        <v>115</v>
      </c>
      <c r="E332" s="6" t="s">
        <v>126</v>
      </c>
      <c r="F332" s="7">
        <v>0</v>
      </c>
    </row>
    <row r="333" spans="1:6" ht="12.75">
      <c r="A333" s="2">
        <v>332</v>
      </c>
      <c r="B333" s="5">
        <v>19</v>
      </c>
      <c r="C333" s="6" t="s">
        <v>112</v>
      </c>
      <c r="D333" s="6" t="s">
        <v>125</v>
      </c>
      <c r="E333" s="6" t="s">
        <v>126</v>
      </c>
      <c r="F333" s="7">
        <v>0</v>
      </c>
    </row>
    <row r="334" spans="1:6" ht="12.75">
      <c r="A334" s="2">
        <v>333</v>
      </c>
      <c r="B334" s="5">
        <v>48</v>
      </c>
      <c r="C334" s="6" t="s">
        <v>108</v>
      </c>
      <c r="D334" s="6" t="s">
        <v>116</v>
      </c>
      <c r="E334" s="6" t="s">
        <v>120</v>
      </c>
      <c r="F334" s="7">
        <v>0</v>
      </c>
    </row>
    <row r="335" spans="1:6" ht="12.75">
      <c r="A335" s="2">
        <v>334</v>
      </c>
      <c r="B335" s="5">
        <v>76</v>
      </c>
      <c r="C335" s="6" t="s">
        <v>118</v>
      </c>
      <c r="D335" s="6" t="s">
        <v>116</v>
      </c>
      <c r="E335" s="6" t="s">
        <v>121</v>
      </c>
      <c r="F335" s="7">
        <v>701.1807884477481</v>
      </c>
    </row>
    <row r="336" spans="1:6" ht="12.75">
      <c r="A336" s="2">
        <v>335</v>
      </c>
      <c r="B336" s="5">
        <v>50</v>
      </c>
      <c r="C336" s="6" t="s">
        <v>108</v>
      </c>
      <c r="D336" s="6" t="s">
        <v>116</v>
      </c>
      <c r="E336" s="6" t="s">
        <v>111</v>
      </c>
      <c r="F336" s="7">
        <v>0</v>
      </c>
    </row>
    <row r="337" spans="1:6" ht="12.75">
      <c r="A337" s="2">
        <v>336</v>
      </c>
      <c r="B337" s="5">
        <v>20</v>
      </c>
      <c r="C337" s="6" t="s">
        <v>112</v>
      </c>
      <c r="D337" s="6" t="s">
        <v>116</v>
      </c>
      <c r="E337" s="6" t="s">
        <v>126</v>
      </c>
      <c r="F337" s="7">
        <v>0</v>
      </c>
    </row>
    <row r="338" spans="1:6" ht="12.75">
      <c r="A338" s="2">
        <v>337</v>
      </c>
      <c r="B338" s="5">
        <v>20</v>
      </c>
      <c r="C338" s="6" t="s">
        <v>112</v>
      </c>
      <c r="D338" s="6" t="s">
        <v>116</v>
      </c>
      <c r="E338" s="6" t="s">
        <v>117</v>
      </c>
      <c r="F338" s="7">
        <v>370.60726263026936</v>
      </c>
    </row>
    <row r="339" spans="1:6" ht="12.75">
      <c r="A339" s="2">
        <v>338</v>
      </c>
      <c r="B339" s="5">
        <v>63</v>
      </c>
      <c r="C339" s="6" t="s">
        <v>118</v>
      </c>
      <c r="D339" s="6" t="s">
        <v>109</v>
      </c>
      <c r="E339" s="6" t="s">
        <v>121</v>
      </c>
      <c r="F339" s="7">
        <v>389.65618100881863</v>
      </c>
    </row>
    <row r="340" spans="1:6" ht="12.75">
      <c r="A340" s="2">
        <v>339</v>
      </c>
      <c r="B340" s="5">
        <v>26</v>
      </c>
      <c r="C340" s="6" t="s">
        <v>112</v>
      </c>
      <c r="D340" s="6" t="s">
        <v>115</v>
      </c>
      <c r="E340" s="6" t="s">
        <v>127</v>
      </c>
      <c r="F340" s="7">
        <v>0</v>
      </c>
    </row>
    <row r="341" spans="1:6" ht="12.75">
      <c r="A341" s="2">
        <v>340</v>
      </c>
      <c r="B341" s="5">
        <v>21</v>
      </c>
      <c r="C341" s="6" t="s">
        <v>112</v>
      </c>
      <c r="D341" s="6" t="s">
        <v>116</v>
      </c>
      <c r="E341" s="6" t="s">
        <v>117</v>
      </c>
      <c r="F341" s="7">
        <v>420.7084730686476</v>
      </c>
    </row>
    <row r="342" spans="1:6" ht="12.75">
      <c r="A342" s="2">
        <v>341</v>
      </c>
      <c r="B342" s="5">
        <v>61</v>
      </c>
      <c r="C342" s="6" t="s">
        <v>108</v>
      </c>
      <c r="D342" s="6" t="s">
        <v>116</v>
      </c>
      <c r="E342" s="6" t="s">
        <v>111</v>
      </c>
      <c r="F342" s="7">
        <v>0</v>
      </c>
    </row>
    <row r="343" spans="1:6" ht="12.75">
      <c r="A343" s="2">
        <v>342</v>
      </c>
      <c r="B343" s="5">
        <v>90</v>
      </c>
      <c r="C343" s="6" t="s">
        <v>118</v>
      </c>
      <c r="D343" s="6" t="s">
        <v>109</v>
      </c>
      <c r="E343" s="6" t="s">
        <v>110</v>
      </c>
      <c r="F343" s="7">
        <v>508.73751397353146</v>
      </c>
    </row>
    <row r="344" spans="1:6" ht="12.75">
      <c r="A344" s="2">
        <v>343</v>
      </c>
      <c r="B344" s="5">
        <v>48</v>
      </c>
      <c r="C344" s="6" t="s">
        <v>108</v>
      </c>
      <c r="D344" s="6" t="s">
        <v>116</v>
      </c>
      <c r="E344" s="6" t="s">
        <v>111</v>
      </c>
      <c r="F344" s="7">
        <v>0</v>
      </c>
    </row>
    <row r="345" spans="1:6" ht="12.75">
      <c r="A345" s="2">
        <v>344</v>
      </c>
      <c r="B345" s="5">
        <v>4</v>
      </c>
      <c r="C345" s="6" t="s">
        <v>112</v>
      </c>
      <c r="D345" s="6" t="s">
        <v>113</v>
      </c>
      <c r="E345" s="6" t="s">
        <v>114</v>
      </c>
      <c r="F345" s="7">
        <v>0</v>
      </c>
    </row>
    <row r="346" spans="1:6" ht="12.75">
      <c r="A346" s="2">
        <v>345</v>
      </c>
      <c r="B346" s="5">
        <v>48</v>
      </c>
      <c r="C346" s="6" t="s">
        <v>108</v>
      </c>
      <c r="D346" s="6" t="s">
        <v>115</v>
      </c>
      <c r="E346" s="6" t="s">
        <v>117</v>
      </c>
      <c r="F346" s="7">
        <v>2504.217101599095</v>
      </c>
    </row>
    <row r="347" spans="1:6" ht="12.75">
      <c r="A347" s="2">
        <v>346</v>
      </c>
      <c r="B347" s="5">
        <v>41</v>
      </c>
      <c r="C347" s="6" t="s">
        <v>108</v>
      </c>
      <c r="D347" s="6" t="s">
        <v>125</v>
      </c>
      <c r="E347" s="6" t="s">
        <v>117</v>
      </c>
      <c r="F347" s="7">
        <v>1089.3344391956055</v>
      </c>
    </row>
    <row r="348" spans="1:6" ht="12.75">
      <c r="A348" s="2">
        <v>347</v>
      </c>
      <c r="B348" s="5">
        <v>44</v>
      </c>
      <c r="C348" s="6" t="s">
        <v>108</v>
      </c>
      <c r="D348" s="6" t="s">
        <v>116</v>
      </c>
      <c r="E348" s="6" t="s">
        <v>131</v>
      </c>
      <c r="F348" s="7">
        <v>1418.9439015301768</v>
      </c>
    </row>
    <row r="349" spans="1:6" ht="12.75">
      <c r="A349" s="2">
        <v>348</v>
      </c>
      <c r="B349" s="5">
        <v>54</v>
      </c>
      <c r="C349" s="6" t="s">
        <v>108</v>
      </c>
      <c r="D349" s="6" t="s">
        <v>109</v>
      </c>
      <c r="E349" s="6" t="s">
        <v>124</v>
      </c>
      <c r="F349" s="7">
        <v>848.25</v>
      </c>
    </row>
    <row r="350" spans="1:6" ht="12.75">
      <c r="A350" s="2">
        <v>349</v>
      </c>
      <c r="B350" s="5">
        <v>35</v>
      </c>
      <c r="C350" s="6" t="s">
        <v>112</v>
      </c>
      <c r="D350" s="6" t="s">
        <v>125</v>
      </c>
      <c r="E350" s="6" t="s">
        <v>117</v>
      </c>
      <c r="F350" s="7">
        <v>3005.0605219189115</v>
      </c>
    </row>
    <row r="351" spans="1:6" ht="12.75">
      <c r="A351" s="2">
        <v>350</v>
      </c>
      <c r="B351" s="5">
        <v>27</v>
      </c>
      <c r="C351" s="6" t="s">
        <v>112</v>
      </c>
      <c r="D351" s="6" t="s">
        <v>123</v>
      </c>
      <c r="E351" s="6" t="s">
        <v>117</v>
      </c>
      <c r="F351" s="7">
        <v>631.7938408279542</v>
      </c>
    </row>
    <row r="352" spans="1:6" ht="12.75">
      <c r="A352" s="2">
        <v>351</v>
      </c>
      <c r="B352" s="5">
        <v>7</v>
      </c>
      <c r="C352" s="6" t="s">
        <v>112</v>
      </c>
      <c r="D352" s="6" t="s">
        <v>113</v>
      </c>
      <c r="E352" s="6" t="s">
        <v>114</v>
      </c>
      <c r="F352" s="7">
        <v>0</v>
      </c>
    </row>
    <row r="353" spans="1:6" ht="12.75">
      <c r="A353" s="2">
        <v>352</v>
      </c>
      <c r="B353" s="5">
        <v>60</v>
      </c>
      <c r="C353" s="6" t="s">
        <v>108</v>
      </c>
      <c r="D353" s="6" t="s">
        <v>109</v>
      </c>
      <c r="E353" s="6" t="s">
        <v>131</v>
      </c>
      <c r="F353" s="7">
        <v>841.4169461372952</v>
      </c>
    </row>
    <row r="354" spans="1:6" ht="12.75">
      <c r="A354" s="2">
        <v>353</v>
      </c>
      <c r="B354" s="5">
        <v>71</v>
      </c>
      <c r="C354" s="6" t="s">
        <v>108</v>
      </c>
      <c r="D354" s="6" t="s">
        <v>109</v>
      </c>
      <c r="E354" s="6" t="s">
        <v>110</v>
      </c>
      <c r="F354" s="7">
        <v>456.6666666666667</v>
      </c>
    </row>
    <row r="355" spans="1:6" ht="12.75">
      <c r="A355" s="2">
        <v>354</v>
      </c>
      <c r="B355" s="5">
        <v>48</v>
      </c>
      <c r="C355" s="6" t="s">
        <v>112</v>
      </c>
      <c r="D355" s="6" t="s">
        <v>109</v>
      </c>
      <c r="E355" s="6" t="s">
        <v>124</v>
      </c>
      <c r="F355" s="7">
        <v>279.5</v>
      </c>
    </row>
    <row r="356" spans="1:6" ht="12.75">
      <c r="A356" s="2">
        <v>355</v>
      </c>
      <c r="B356" s="5">
        <v>65</v>
      </c>
      <c r="C356" s="6" t="s">
        <v>108</v>
      </c>
      <c r="D356" s="6" t="s">
        <v>116</v>
      </c>
      <c r="E356" s="6" t="s">
        <v>110</v>
      </c>
      <c r="F356" s="7">
        <v>466.6666666666667</v>
      </c>
    </row>
    <row r="357" spans="1:6" ht="12.75">
      <c r="A357" s="2">
        <v>356</v>
      </c>
      <c r="B357" s="5">
        <v>4</v>
      </c>
      <c r="C357" s="6" t="s">
        <v>112</v>
      </c>
      <c r="D357" s="6" t="s">
        <v>113</v>
      </c>
      <c r="E357" s="6" t="s">
        <v>114</v>
      </c>
      <c r="F357" s="7">
        <v>0</v>
      </c>
    </row>
    <row r="358" spans="1:6" ht="12.75">
      <c r="A358" s="2">
        <v>357</v>
      </c>
      <c r="B358" s="5">
        <v>72</v>
      </c>
      <c r="C358" s="6" t="s">
        <v>108</v>
      </c>
      <c r="D358" s="6" t="s">
        <v>116</v>
      </c>
      <c r="E358" s="6" t="s">
        <v>111</v>
      </c>
      <c r="F358" s="7">
        <v>0</v>
      </c>
    </row>
    <row r="359" spans="1:6" ht="12.75">
      <c r="A359" s="2">
        <v>358</v>
      </c>
      <c r="B359" s="5">
        <v>41</v>
      </c>
      <c r="C359" s="6" t="s">
        <v>108</v>
      </c>
      <c r="D359" s="6" t="s">
        <v>116</v>
      </c>
      <c r="E359" s="6" t="s">
        <v>117</v>
      </c>
      <c r="F359" s="7">
        <v>300</v>
      </c>
    </row>
    <row r="360" spans="1:6" ht="12.75">
      <c r="A360" s="2">
        <v>359</v>
      </c>
      <c r="B360" s="5">
        <v>40</v>
      </c>
      <c r="C360" s="6" t="s">
        <v>108</v>
      </c>
      <c r="D360" s="6" t="s">
        <v>115</v>
      </c>
      <c r="E360" s="6" t="s">
        <v>117</v>
      </c>
      <c r="F360" s="7">
        <v>901.5181565756734</v>
      </c>
    </row>
    <row r="361" spans="1:6" ht="12.75">
      <c r="A361" s="2">
        <v>360</v>
      </c>
      <c r="B361" s="5">
        <v>45</v>
      </c>
      <c r="C361" s="6" t="s">
        <v>112</v>
      </c>
      <c r="D361" s="6" t="s">
        <v>116</v>
      </c>
      <c r="E361" s="6" t="s">
        <v>117</v>
      </c>
      <c r="F361" s="7">
        <v>720.5711530945392</v>
      </c>
    </row>
    <row r="362" spans="1:6" ht="12.75">
      <c r="A362" s="2">
        <v>361</v>
      </c>
      <c r="B362" s="5">
        <v>45</v>
      </c>
      <c r="C362" s="6" t="s">
        <v>108</v>
      </c>
      <c r="D362" s="6" t="s">
        <v>123</v>
      </c>
      <c r="E362" s="6" t="s">
        <v>127</v>
      </c>
      <c r="F362" s="7">
        <v>0</v>
      </c>
    </row>
    <row r="363" spans="1:6" ht="12.75">
      <c r="A363" s="2">
        <v>362</v>
      </c>
      <c r="B363" s="5">
        <v>86</v>
      </c>
      <c r="C363" s="6" t="s">
        <v>118</v>
      </c>
      <c r="D363" s="6" t="s">
        <v>116</v>
      </c>
      <c r="E363" s="6" t="s">
        <v>110</v>
      </c>
      <c r="F363" s="7">
        <v>753.3333333333334</v>
      </c>
    </row>
    <row r="364" spans="1:6" ht="12.75">
      <c r="A364" s="2">
        <v>363</v>
      </c>
      <c r="B364" s="5">
        <v>61</v>
      </c>
      <c r="C364" s="6" t="s">
        <v>108</v>
      </c>
      <c r="D364" s="6" t="s">
        <v>109</v>
      </c>
      <c r="E364" s="6" t="s">
        <v>111</v>
      </c>
      <c r="F364" s="7">
        <v>0</v>
      </c>
    </row>
    <row r="365" spans="1:6" ht="12.75">
      <c r="A365" s="2">
        <v>364</v>
      </c>
      <c r="B365" s="5">
        <v>78</v>
      </c>
      <c r="C365" s="6" t="s">
        <v>108</v>
      </c>
      <c r="D365" s="6" t="s">
        <v>109</v>
      </c>
      <c r="E365" s="6" t="s">
        <v>110</v>
      </c>
      <c r="F365" s="7">
        <v>451.7607651284766</v>
      </c>
    </row>
    <row r="366" spans="1:6" ht="12.75">
      <c r="A366" s="2">
        <v>365</v>
      </c>
      <c r="B366" s="5">
        <v>60</v>
      </c>
      <c r="C366" s="6" t="s">
        <v>108</v>
      </c>
      <c r="D366" s="6" t="s">
        <v>116</v>
      </c>
      <c r="E366" s="6" t="s">
        <v>110</v>
      </c>
      <c r="F366" s="7">
        <v>1400</v>
      </c>
    </row>
    <row r="367" spans="1:6" ht="12.75">
      <c r="A367" s="2">
        <v>366</v>
      </c>
      <c r="B367" s="5">
        <v>61</v>
      </c>
      <c r="C367" s="6" t="s">
        <v>108</v>
      </c>
      <c r="D367" s="6" t="s">
        <v>116</v>
      </c>
      <c r="E367" s="6" t="s">
        <v>111</v>
      </c>
      <c r="F367" s="7">
        <v>0</v>
      </c>
    </row>
    <row r="368" spans="1:6" ht="12.75">
      <c r="A368" s="2">
        <v>367</v>
      </c>
      <c r="B368" s="5">
        <v>51</v>
      </c>
      <c r="C368" s="6" t="s">
        <v>108</v>
      </c>
      <c r="D368" s="6" t="s">
        <v>123</v>
      </c>
      <c r="E368" s="6" t="s">
        <v>117</v>
      </c>
      <c r="F368" s="7">
        <v>1630.3874208767568</v>
      </c>
    </row>
    <row r="369" spans="1:6" ht="12.75">
      <c r="A369" s="2">
        <v>368</v>
      </c>
      <c r="B369" s="5">
        <v>20</v>
      </c>
      <c r="C369" s="6" t="s">
        <v>112</v>
      </c>
      <c r="D369" s="6" t="s">
        <v>123</v>
      </c>
      <c r="E369" s="6" t="s">
        <v>126</v>
      </c>
      <c r="F369" s="7">
        <v>28.616051222887382</v>
      </c>
    </row>
    <row r="370" spans="1:6" ht="12.75">
      <c r="A370" s="2">
        <v>369</v>
      </c>
      <c r="B370" s="5">
        <v>52</v>
      </c>
      <c r="C370" s="6" t="s">
        <v>118</v>
      </c>
      <c r="D370" s="6" t="s">
        <v>116</v>
      </c>
      <c r="E370" s="6" t="s">
        <v>121</v>
      </c>
      <c r="F370" s="7">
        <v>990.6261143766122</v>
      </c>
    </row>
    <row r="371" spans="1:6" ht="12.75">
      <c r="A371" s="2">
        <v>370</v>
      </c>
      <c r="B371" s="5">
        <v>2</v>
      </c>
      <c r="C371" s="6" t="s">
        <v>112</v>
      </c>
      <c r="D371" s="6" t="s">
        <v>113</v>
      </c>
      <c r="E371" s="6" t="s">
        <v>114</v>
      </c>
      <c r="F371" s="7">
        <v>0</v>
      </c>
    </row>
    <row r="372" spans="1:6" ht="12.75">
      <c r="A372" s="2">
        <v>371</v>
      </c>
      <c r="B372" s="5">
        <v>20</v>
      </c>
      <c r="C372" s="6" t="s">
        <v>112</v>
      </c>
      <c r="D372" s="6" t="s">
        <v>123</v>
      </c>
      <c r="E372" s="6" t="s">
        <v>117</v>
      </c>
      <c r="F372" s="7">
        <v>631.0627096029714</v>
      </c>
    </row>
    <row r="373" spans="1:6" ht="12.75">
      <c r="A373" s="2">
        <v>372</v>
      </c>
      <c r="B373" s="5">
        <v>52</v>
      </c>
      <c r="C373" s="6" t="s">
        <v>108</v>
      </c>
      <c r="D373" s="6" t="s">
        <v>116</v>
      </c>
      <c r="E373" s="6" t="s">
        <v>111</v>
      </c>
      <c r="F373" s="7">
        <v>0</v>
      </c>
    </row>
    <row r="374" spans="1:6" ht="12.75">
      <c r="A374" s="2">
        <v>373</v>
      </c>
      <c r="B374" s="5">
        <v>47</v>
      </c>
      <c r="C374" s="6" t="s">
        <v>108</v>
      </c>
      <c r="D374" s="6" t="s">
        <v>115</v>
      </c>
      <c r="E374" s="6" t="s">
        <v>117</v>
      </c>
      <c r="F374" s="7">
        <v>500.8434203198184</v>
      </c>
    </row>
    <row r="375" spans="1:6" ht="12.75">
      <c r="A375" s="2">
        <v>374</v>
      </c>
      <c r="B375" s="5">
        <v>49</v>
      </c>
      <c r="C375" s="6" t="s">
        <v>112</v>
      </c>
      <c r="D375" s="6" t="s">
        <v>109</v>
      </c>
      <c r="E375" s="6" t="s">
        <v>124</v>
      </c>
      <c r="F375" s="7">
        <v>0</v>
      </c>
    </row>
    <row r="376" spans="1:6" ht="12.75">
      <c r="A376" s="2">
        <v>375</v>
      </c>
      <c r="B376" s="5">
        <v>59</v>
      </c>
      <c r="C376" s="6" t="s">
        <v>108</v>
      </c>
      <c r="D376" s="6" t="s">
        <v>116</v>
      </c>
      <c r="E376" s="6" t="s">
        <v>117</v>
      </c>
      <c r="F376" s="7">
        <v>120.20242087675646</v>
      </c>
    </row>
    <row r="377" spans="1:6" ht="12.75">
      <c r="A377" s="2">
        <v>376</v>
      </c>
      <c r="B377" s="5">
        <v>46</v>
      </c>
      <c r="C377" s="6" t="s">
        <v>108</v>
      </c>
      <c r="D377" s="6" t="s">
        <v>116</v>
      </c>
      <c r="E377" s="6" t="s">
        <v>117</v>
      </c>
      <c r="F377" s="7">
        <v>997.0660091594245</v>
      </c>
    </row>
    <row r="378" spans="1:6" ht="12.75">
      <c r="A378" s="2">
        <v>377</v>
      </c>
      <c r="B378" s="5">
        <v>50</v>
      </c>
      <c r="C378" s="6" t="s">
        <v>108</v>
      </c>
      <c r="D378" s="6" t="s">
        <v>116</v>
      </c>
      <c r="E378" s="6" t="s">
        <v>117</v>
      </c>
      <c r="F378" s="7">
        <v>1397.4572432537775</v>
      </c>
    </row>
    <row r="379" spans="1:6" ht="12.75">
      <c r="A379" s="2">
        <v>378</v>
      </c>
      <c r="B379" s="5">
        <v>40</v>
      </c>
      <c r="C379" s="6" t="s">
        <v>108</v>
      </c>
      <c r="D379" s="6" t="s">
        <v>116</v>
      </c>
      <c r="E379" s="6" t="s">
        <v>117</v>
      </c>
      <c r="F379" s="7">
        <v>961.6193670140517</v>
      </c>
    </row>
    <row r="380" spans="1:6" ht="12.75">
      <c r="A380" s="2">
        <v>379</v>
      </c>
      <c r="B380" s="5">
        <v>44</v>
      </c>
      <c r="C380" s="6" t="s">
        <v>112</v>
      </c>
      <c r="D380" s="6" t="s">
        <v>115</v>
      </c>
      <c r="E380" s="6" t="s">
        <v>124</v>
      </c>
      <c r="F380" s="7">
        <v>351.5865629253501</v>
      </c>
    </row>
    <row r="381" spans="1:6" ht="12.75">
      <c r="A381" s="2">
        <v>380</v>
      </c>
      <c r="B381" s="5">
        <v>69</v>
      </c>
      <c r="C381" s="6" t="s">
        <v>108</v>
      </c>
      <c r="D381" s="6" t="s">
        <v>109</v>
      </c>
      <c r="E381" s="6" t="s">
        <v>111</v>
      </c>
      <c r="F381" s="7">
        <v>0</v>
      </c>
    </row>
    <row r="382" spans="1:6" ht="12.75">
      <c r="A382" s="2">
        <v>381</v>
      </c>
      <c r="B382" s="5">
        <v>80</v>
      </c>
      <c r="C382" s="6" t="s">
        <v>112</v>
      </c>
      <c r="D382" s="6" t="s">
        <v>116</v>
      </c>
      <c r="E382" s="6" t="s">
        <v>121</v>
      </c>
      <c r="F382" s="7">
        <v>452.7624519691158</v>
      </c>
    </row>
    <row r="383" spans="1:6" ht="12.75">
      <c r="A383" s="2">
        <v>382</v>
      </c>
      <c r="B383" s="5">
        <v>52</v>
      </c>
      <c r="C383" s="6" t="s">
        <v>108</v>
      </c>
      <c r="D383" s="6" t="s">
        <v>128</v>
      </c>
      <c r="E383" s="6" t="s">
        <v>117</v>
      </c>
      <c r="F383" s="7">
        <v>1081.821787890808</v>
      </c>
    </row>
    <row r="384" spans="1:6" ht="12.75">
      <c r="A384" s="2">
        <v>383</v>
      </c>
      <c r="B384" s="5">
        <v>65</v>
      </c>
      <c r="C384" s="6" t="s">
        <v>112</v>
      </c>
      <c r="D384" s="6" t="s">
        <v>128</v>
      </c>
      <c r="E384" s="6" t="s">
        <v>121</v>
      </c>
      <c r="F384" s="7">
        <v>315.5313548014857</v>
      </c>
    </row>
    <row r="385" spans="1:6" ht="12.75">
      <c r="A385" s="2">
        <v>384</v>
      </c>
      <c r="B385" s="5">
        <v>19</v>
      </c>
      <c r="C385" s="6" t="s">
        <v>112</v>
      </c>
      <c r="D385" s="6" t="s">
        <v>123</v>
      </c>
      <c r="E385" s="6" t="s">
        <v>126</v>
      </c>
      <c r="F385" s="7">
        <v>0</v>
      </c>
    </row>
    <row r="386" spans="1:6" ht="12.75">
      <c r="A386" s="2">
        <v>385</v>
      </c>
      <c r="B386" s="5">
        <v>58</v>
      </c>
      <c r="C386" s="6" t="s">
        <v>108</v>
      </c>
      <c r="D386" s="6" t="s">
        <v>109</v>
      </c>
      <c r="E386" s="6" t="s">
        <v>111</v>
      </c>
      <c r="F386" s="7">
        <v>0</v>
      </c>
    </row>
    <row r="387" spans="1:6" ht="12.75">
      <c r="A387" s="2">
        <v>386</v>
      </c>
      <c r="B387" s="5">
        <v>69</v>
      </c>
      <c r="C387" s="6" t="s">
        <v>118</v>
      </c>
      <c r="D387" s="6" t="s">
        <v>116</v>
      </c>
      <c r="E387" s="6" t="s">
        <v>110</v>
      </c>
      <c r="F387" s="7">
        <v>630.0610227623298</v>
      </c>
    </row>
    <row r="388" spans="1:6" ht="12.75">
      <c r="A388" s="2">
        <v>387</v>
      </c>
      <c r="B388" s="5">
        <v>71</v>
      </c>
      <c r="C388" s="6" t="s">
        <v>118</v>
      </c>
      <c r="D388" s="6" t="s">
        <v>128</v>
      </c>
      <c r="E388" s="6" t="s">
        <v>110</v>
      </c>
      <c r="F388" s="7">
        <v>412.6949783435307</v>
      </c>
    </row>
    <row r="389" spans="1:6" ht="12.75">
      <c r="A389" s="2">
        <v>388</v>
      </c>
      <c r="B389" s="5">
        <v>33</v>
      </c>
      <c r="C389" s="6" t="s">
        <v>112</v>
      </c>
      <c r="D389" s="6" t="s">
        <v>116</v>
      </c>
      <c r="E389" s="6" t="s">
        <v>117</v>
      </c>
      <c r="F389" s="7">
        <v>701.1807884477481</v>
      </c>
    </row>
    <row r="390" spans="1:6" ht="12.75">
      <c r="A390" s="2">
        <v>389</v>
      </c>
      <c r="B390" s="5">
        <v>33</v>
      </c>
      <c r="C390" s="6" t="s">
        <v>122</v>
      </c>
      <c r="D390" s="6" t="s">
        <v>116</v>
      </c>
      <c r="E390" s="6" t="s">
        <v>117</v>
      </c>
      <c r="F390" s="7">
        <v>901.5181565756734</v>
      </c>
    </row>
    <row r="391" spans="1:6" ht="12.75">
      <c r="A391" s="2">
        <v>390</v>
      </c>
      <c r="B391" s="5">
        <v>24</v>
      </c>
      <c r="C391" s="6" t="s">
        <v>108</v>
      </c>
      <c r="D391" s="6" t="s">
        <v>116</v>
      </c>
      <c r="E391" s="6" t="s">
        <v>127</v>
      </c>
      <c r="F391" s="7">
        <v>71.45366797687305</v>
      </c>
    </row>
    <row r="392" spans="1:6" ht="12.75">
      <c r="A392" s="2">
        <v>391</v>
      </c>
      <c r="B392" s="5">
        <v>26</v>
      </c>
      <c r="C392" s="6" t="s">
        <v>112</v>
      </c>
      <c r="D392" s="6" t="s">
        <v>125</v>
      </c>
      <c r="E392" s="6" t="s">
        <v>117</v>
      </c>
      <c r="F392" s="7">
        <v>390.6578678494585</v>
      </c>
    </row>
    <row r="393" spans="1:6" ht="12.75">
      <c r="A393" s="2">
        <v>392</v>
      </c>
      <c r="B393" s="5">
        <v>25</v>
      </c>
      <c r="C393" s="6" t="s">
        <v>112</v>
      </c>
      <c r="D393" s="6" t="s">
        <v>123</v>
      </c>
      <c r="E393" s="6" t="s">
        <v>117</v>
      </c>
      <c r="F393" s="7">
        <v>1001.6868406396392</v>
      </c>
    </row>
    <row r="394" spans="1:6" ht="12.75">
      <c r="A394" s="2">
        <v>393</v>
      </c>
      <c r="B394" s="5">
        <v>17</v>
      </c>
      <c r="C394" s="6" t="s">
        <v>112</v>
      </c>
      <c r="D394" s="6" t="s">
        <v>116</v>
      </c>
      <c r="E394" s="6" t="s">
        <v>126</v>
      </c>
      <c r="F394" s="7">
        <v>0</v>
      </c>
    </row>
    <row r="395" spans="1:6" ht="12.75">
      <c r="A395" s="2">
        <v>394</v>
      </c>
      <c r="B395" s="5">
        <v>5</v>
      </c>
      <c r="C395" s="6" t="s">
        <v>112</v>
      </c>
      <c r="D395" s="6" t="s">
        <v>113</v>
      </c>
      <c r="E395" s="6" t="s">
        <v>114</v>
      </c>
      <c r="F395" s="7">
        <v>0</v>
      </c>
    </row>
    <row r="396" spans="1:6" ht="12.75">
      <c r="A396" s="2">
        <v>395</v>
      </c>
      <c r="B396" s="5">
        <v>15</v>
      </c>
      <c r="C396" s="6" t="s">
        <v>112</v>
      </c>
      <c r="D396" s="6" t="s">
        <v>113</v>
      </c>
      <c r="E396" s="6" t="s">
        <v>114</v>
      </c>
      <c r="F396" s="7">
        <v>0</v>
      </c>
    </row>
    <row r="397" spans="1:6" ht="12.75">
      <c r="A397" s="2">
        <v>396</v>
      </c>
      <c r="B397" s="5">
        <v>63</v>
      </c>
      <c r="C397" s="6" t="s">
        <v>108</v>
      </c>
      <c r="D397" s="6" t="s">
        <v>109</v>
      </c>
      <c r="E397" s="6" t="s">
        <v>111</v>
      </c>
      <c r="F397" s="7">
        <v>0</v>
      </c>
    </row>
    <row r="398" spans="1:6" ht="12.75">
      <c r="A398" s="2">
        <v>397</v>
      </c>
      <c r="B398" s="5">
        <v>18</v>
      </c>
      <c r="C398" s="6" t="s">
        <v>112</v>
      </c>
      <c r="D398" s="6" t="s">
        <v>116</v>
      </c>
      <c r="E398" s="6" t="s">
        <v>126</v>
      </c>
      <c r="F398" s="7">
        <v>180.30363131513468</v>
      </c>
    </row>
    <row r="399" spans="1:6" ht="12.75">
      <c r="A399" s="2">
        <v>398</v>
      </c>
      <c r="B399" s="5">
        <v>65</v>
      </c>
      <c r="C399" s="6" t="s">
        <v>108</v>
      </c>
      <c r="D399" s="6" t="s">
        <v>116</v>
      </c>
      <c r="E399" s="6" t="s">
        <v>110</v>
      </c>
      <c r="F399" s="7">
        <v>683.5</v>
      </c>
    </row>
    <row r="400" spans="1:6" ht="12.75">
      <c r="A400" s="2">
        <v>399</v>
      </c>
      <c r="B400" s="5">
        <v>50</v>
      </c>
      <c r="C400" s="6" t="s">
        <v>108</v>
      </c>
      <c r="D400" s="6" t="s">
        <v>123</v>
      </c>
      <c r="E400" s="6" t="s">
        <v>117</v>
      </c>
      <c r="F400" s="7">
        <v>1202.0242087675647</v>
      </c>
    </row>
    <row r="401" spans="1:6" ht="12.75">
      <c r="A401" s="2">
        <v>400</v>
      </c>
      <c r="B401" s="5">
        <v>77</v>
      </c>
      <c r="C401" s="6" t="s">
        <v>118</v>
      </c>
      <c r="D401" s="6" t="s">
        <v>116</v>
      </c>
      <c r="E401" s="6" t="s">
        <v>121</v>
      </c>
      <c r="F401" s="7">
        <v>705.1875358103025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1"/>
  <sheetViews>
    <sheetView workbookViewId="0" topLeftCell="A1">
      <selection activeCell="D3" sqref="D3"/>
    </sheetView>
  </sheetViews>
  <sheetFormatPr defaultColWidth="11.421875" defaultRowHeight="12.75"/>
  <cols>
    <col min="3" max="3" width="3.140625" style="0" customWidth="1"/>
    <col min="4" max="4" width="26.57421875" style="0" bestFit="1" customWidth="1"/>
    <col min="5" max="5" width="6.421875" style="0" customWidth="1"/>
  </cols>
  <sheetData>
    <row r="1" spans="1:2" ht="12.75">
      <c r="A1" s="1" t="s">
        <v>0</v>
      </c>
      <c r="B1" s="1" t="s">
        <v>1</v>
      </c>
    </row>
    <row r="2" spans="1:2" ht="12.75">
      <c r="A2" s="2">
        <v>1</v>
      </c>
      <c r="B2" s="2">
        <v>28</v>
      </c>
    </row>
    <row r="3" spans="1:2" ht="12.75">
      <c r="A3" s="2">
        <v>2</v>
      </c>
      <c r="B3" s="2">
        <v>11</v>
      </c>
    </row>
    <row r="4" spans="1:2" ht="12.75">
      <c r="A4" s="2">
        <v>3</v>
      </c>
      <c r="B4" s="2">
        <v>30</v>
      </c>
    </row>
    <row r="5" spans="1:2" ht="12.75">
      <c r="A5" s="2">
        <v>4</v>
      </c>
      <c r="B5" s="2">
        <v>47</v>
      </c>
    </row>
    <row r="6" spans="1:5" ht="12.75">
      <c r="A6" s="2">
        <v>5</v>
      </c>
      <c r="B6" s="2">
        <v>37</v>
      </c>
      <c r="D6" t="s">
        <v>102</v>
      </c>
      <c r="E6">
        <f>COUNTIF($B$2:$B$401,0)</f>
        <v>0</v>
      </c>
    </row>
    <row r="7" spans="1:5" ht="12.75">
      <c r="A7" s="2">
        <v>6</v>
      </c>
      <c r="B7" s="2">
        <v>4</v>
      </c>
      <c r="D7" t="s">
        <v>2</v>
      </c>
      <c r="E7">
        <f>COUNTIF($B$2:$B$401,1)</f>
        <v>4</v>
      </c>
    </row>
    <row r="8" spans="1:5" ht="12.75">
      <c r="A8" s="2">
        <v>7</v>
      </c>
      <c r="B8" s="2">
        <v>45</v>
      </c>
      <c r="D8" t="s">
        <v>3</v>
      </c>
      <c r="E8">
        <f>COUNTIF($B$2:$B$401,2)</f>
        <v>2</v>
      </c>
    </row>
    <row r="9" spans="1:5" ht="12.75">
      <c r="A9" s="2">
        <v>8</v>
      </c>
      <c r="B9" s="2">
        <v>36</v>
      </c>
      <c r="D9" t="s">
        <v>4</v>
      </c>
      <c r="E9">
        <f>COUNTIF($B$2:$B$401,3)</f>
        <v>1</v>
      </c>
    </row>
    <row r="10" spans="1:5" ht="12.75">
      <c r="A10" s="2">
        <v>9</v>
      </c>
      <c r="B10" s="2">
        <v>62</v>
      </c>
      <c r="D10" t="s">
        <v>5</v>
      </c>
      <c r="E10">
        <f>COUNTIF($B$2:$B$401,4)</f>
        <v>3</v>
      </c>
    </row>
    <row r="11" spans="1:5" ht="12.75">
      <c r="A11" s="2">
        <v>10</v>
      </c>
      <c r="B11" s="2">
        <v>43</v>
      </c>
      <c r="D11" t="s">
        <v>6</v>
      </c>
      <c r="E11">
        <f>COUNTIF($B$2:$B$401,5)</f>
        <v>3</v>
      </c>
    </row>
    <row r="12" spans="1:5" ht="12.75">
      <c r="A12" s="2">
        <v>11</v>
      </c>
      <c r="B12" s="2">
        <v>61</v>
      </c>
      <c r="D12" t="s">
        <v>7</v>
      </c>
      <c r="E12">
        <f>COUNTIF($B$2:$B$401,6)</f>
        <v>2</v>
      </c>
    </row>
    <row r="13" spans="1:5" ht="12.75">
      <c r="A13" s="2">
        <v>12</v>
      </c>
      <c r="B13" s="2">
        <v>19</v>
      </c>
      <c r="D13" t="s">
        <v>8</v>
      </c>
      <c r="E13">
        <f>COUNTIF($B$2:$B$401,7)</f>
        <v>3</v>
      </c>
    </row>
    <row r="14" spans="1:5" ht="12.75">
      <c r="A14" s="2">
        <v>13</v>
      </c>
      <c r="B14" s="2">
        <v>15</v>
      </c>
      <c r="D14" t="s">
        <v>9</v>
      </c>
      <c r="E14">
        <f>COUNTIF($B$2:$B$401,8)</f>
        <v>2</v>
      </c>
    </row>
    <row r="15" spans="1:5" ht="12.75">
      <c r="A15" s="2">
        <v>14</v>
      </c>
      <c r="B15" s="2">
        <v>9</v>
      </c>
      <c r="D15" t="s">
        <v>10</v>
      </c>
      <c r="E15">
        <f>COUNTIF($B$2:$B$401,9)</f>
        <v>3</v>
      </c>
    </row>
    <row r="16" spans="1:5" ht="12.75">
      <c r="A16" s="2">
        <v>15</v>
      </c>
      <c r="B16" s="2">
        <v>69</v>
      </c>
      <c r="D16" t="s">
        <v>11</v>
      </c>
      <c r="E16">
        <f>COUNTIF($B$2:$B$401,10)</f>
        <v>3</v>
      </c>
    </row>
    <row r="17" spans="1:7" ht="12.75">
      <c r="A17" s="2">
        <v>16</v>
      </c>
      <c r="B17" s="2">
        <v>35</v>
      </c>
      <c r="D17" t="s">
        <v>12</v>
      </c>
      <c r="E17">
        <f>COUNTIF($B$2:$B$401,11)</f>
        <v>3</v>
      </c>
      <c r="G17" s="3"/>
    </row>
    <row r="18" spans="1:5" ht="12.75">
      <c r="A18" s="2">
        <v>17</v>
      </c>
      <c r="B18" s="2">
        <v>4</v>
      </c>
      <c r="D18" t="s">
        <v>13</v>
      </c>
      <c r="E18">
        <f>COUNTIF($B$2:$B$401,12)</f>
        <v>4</v>
      </c>
    </row>
    <row r="19" spans="1:5" ht="12.75">
      <c r="A19" s="2">
        <v>18</v>
      </c>
      <c r="B19" s="2">
        <v>35</v>
      </c>
      <c r="D19" t="s">
        <v>14</v>
      </c>
      <c r="E19">
        <f>COUNTIF($B$2:$B$401,13)</f>
        <v>1</v>
      </c>
    </row>
    <row r="20" spans="1:5" ht="12.75">
      <c r="A20" s="2">
        <v>19</v>
      </c>
      <c r="B20" s="2">
        <v>63</v>
      </c>
      <c r="D20" t="s">
        <v>15</v>
      </c>
      <c r="E20">
        <f>COUNTIF($B$2:$B$401,14)</f>
        <v>6</v>
      </c>
    </row>
    <row r="21" spans="1:5" ht="12.75">
      <c r="A21" s="2">
        <v>20</v>
      </c>
      <c r="B21" s="2">
        <v>1</v>
      </c>
      <c r="D21" t="s">
        <v>16</v>
      </c>
      <c r="E21">
        <f>COUNTIF($B$2:$B$401,15)</f>
        <v>4</v>
      </c>
    </row>
    <row r="22" spans="1:5" ht="12.75">
      <c r="A22" s="2">
        <v>21</v>
      </c>
      <c r="B22" s="2">
        <v>18</v>
      </c>
      <c r="D22" t="s">
        <v>17</v>
      </c>
      <c r="E22">
        <f>COUNTIF($B$2:$B$401,16)</f>
        <v>7</v>
      </c>
    </row>
    <row r="23" spans="1:5" ht="12.75">
      <c r="A23" s="2">
        <v>22</v>
      </c>
      <c r="B23" s="2">
        <v>33</v>
      </c>
      <c r="D23" t="s">
        <v>18</v>
      </c>
      <c r="E23">
        <f>COUNTIF($B$2:$B$401,17)</f>
        <v>2</v>
      </c>
    </row>
    <row r="24" spans="1:5" ht="12.75">
      <c r="A24" s="2">
        <v>23</v>
      </c>
      <c r="B24" s="2">
        <v>84</v>
      </c>
      <c r="D24" t="s">
        <v>19</v>
      </c>
      <c r="E24">
        <f>COUNTIF($B$2:$B$401,18)</f>
        <v>7</v>
      </c>
    </row>
    <row r="25" spans="1:5" ht="12.75">
      <c r="A25" s="2">
        <v>24</v>
      </c>
      <c r="B25" s="2">
        <v>44</v>
      </c>
      <c r="D25" t="s">
        <v>20</v>
      </c>
      <c r="E25">
        <f>COUNTIF($B$2:$B$401,19)</f>
        <v>2</v>
      </c>
    </row>
    <row r="26" spans="1:5" ht="12.75">
      <c r="A26" s="2">
        <v>25</v>
      </c>
      <c r="B26" s="2">
        <v>69</v>
      </c>
      <c r="D26" t="s">
        <v>21</v>
      </c>
      <c r="E26">
        <f>COUNTIF($B$2:$B$401,20)</f>
        <v>4</v>
      </c>
    </row>
    <row r="27" spans="1:5" ht="12.75">
      <c r="A27" s="2">
        <v>26</v>
      </c>
      <c r="B27" s="2">
        <v>29</v>
      </c>
      <c r="D27" t="s">
        <v>22</v>
      </c>
      <c r="E27">
        <f>COUNTIF($B$2:$B$401,21)</f>
        <v>3</v>
      </c>
    </row>
    <row r="28" spans="1:5" ht="12.75">
      <c r="A28" s="2">
        <v>27</v>
      </c>
      <c r="B28" s="2">
        <v>48</v>
      </c>
      <c r="D28" t="s">
        <v>23</v>
      </c>
      <c r="E28">
        <f>COUNTIF($B$2:$B$401,22)</f>
        <v>6</v>
      </c>
    </row>
    <row r="29" spans="1:5" ht="12.75">
      <c r="A29" s="2">
        <v>28</v>
      </c>
      <c r="B29" s="2">
        <v>79</v>
      </c>
      <c r="D29" t="s">
        <v>24</v>
      </c>
      <c r="E29">
        <f>COUNTIF($B$2:$B$401,23)</f>
        <v>7</v>
      </c>
    </row>
    <row r="30" spans="1:5" ht="12.75">
      <c r="A30" s="2">
        <v>29</v>
      </c>
      <c r="B30" s="2">
        <v>63</v>
      </c>
      <c r="D30" t="s">
        <v>25</v>
      </c>
      <c r="E30">
        <f>COUNTIF($B$2:$B$401,24)</f>
        <v>12</v>
      </c>
    </row>
    <row r="31" spans="1:5" ht="12.75">
      <c r="A31" s="2">
        <v>30</v>
      </c>
      <c r="B31" s="2">
        <v>28</v>
      </c>
      <c r="D31" t="s">
        <v>26</v>
      </c>
      <c r="E31">
        <f>COUNTIF($B$2:$B$401,25)</f>
        <v>4</v>
      </c>
    </row>
    <row r="32" spans="1:5" ht="12.75">
      <c r="A32" s="2">
        <v>31</v>
      </c>
      <c r="B32" s="2">
        <v>28</v>
      </c>
      <c r="D32" t="s">
        <v>27</v>
      </c>
      <c r="E32">
        <f>COUNTIF($B$2:$B$401,26)</f>
        <v>8</v>
      </c>
    </row>
    <row r="33" spans="1:5" ht="12.75">
      <c r="A33" s="2">
        <v>32</v>
      </c>
      <c r="B33" s="2">
        <v>30</v>
      </c>
      <c r="D33" t="s">
        <v>28</v>
      </c>
      <c r="E33">
        <f>COUNTIF($B$2:$B$401,27)</f>
        <v>7</v>
      </c>
    </row>
    <row r="34" spans="1:5" ht="12.75">
      <c r="A34" s="2">
        <v>33</v>
      </c>
      <c r="B34" s="2">
        <v>23</v>
      </c>
      <c r="D34" t="s">
        <v>29</v>
      </c>
      <c r="E34">
        <f>COUNTIF($B$2:$B$401,28)</f>
        <v>9</v>
      </c>
    </row>
    <row r="35" spans="1:5" ht="12.75">
      <c r="A35" s="2">
        <v>34</v>
      </c>
      <c r="B35" s="2">
        <v>55</v>
      </c>
      <c r="D35" t="s">
        <v>30</v>
      </c>
      <c r="E35">
        <f>COUNTIF($B$2:$B$401,29)</f>
        <v>7</v>
      </c>
    </row>
    <row r="36" spans="1:5" ht="12.75">
      <c r="A36" s="2">
        <v>35</v>
      </c>
      <c r="B36" s="2">
        <v>18</v>
      </c>
      <c r="D36" t="s">
        <v>31</v>
      </c>
      <c r="E36">
        <f>COUNTIF($B$2:$B$401,30)</f>
        <v>4</v>
      </c>
    </row>
    <row r="37" spans="1:5" ht="12.75">
      <c r="A37" s="2">
        <v>36</v>
      </c>
      <c r="B37" s="2">
        <v>1</v>
      </c>
      <c r="D37" t="s">
        <v>32</v>
      </c>
      <c r="E37">
        <f>COUNTIF($B$2:$B$401,31)</f>
        <v>6</v>
      </c>
    </row>
    <row r="38" spans="1:5" ht="12.75">
      <c r="A38" s="2">
        <v>37</v>
      </c>
      <c r="B38" s="2">
        <v>15</v>
      </c>
      <c r="D38" t="s">
        <v>33</v>
      </c>
      <c r="E38">
        <f>COUNTIF($B$2:$B$401,32)</f>
        <v>2</v>
      </c>
    </row>
    <row r="39" spans="1:5" ht="12.75">
      <c r="A39" s="2">
        <v>38</v>
      </c>
      <c r="B39" s="2">
        <v>85</v>
      </c>
      <c r="D39" t="s">
        <v>34</v>
      </c>
      <c r="E39">
        <f>COUNTIF($B$2:$B$401,33)</f>
        <v>3</v>
      </c>
    </row>
    <row r="40" spans="1:5" ht="12.75">
      <c r="A40" s="2">
        <v>39</v>
      </c>
      <c r="B40" s="2">
        <v>49</v>
      </c>
      <c r="D40" t="s">
        <v>35</v>
      </c>
      <c r="E40">
        <f>COUNTIF($B$2:$B$401,34)</f>
        <v>2</v>
      </c>
    </row>
    <row r="41" spans="1:5" ht="12.75">
      <c r="A41" s="2">
        <v>40</v>
      </c>
      <c r="B41" s="2">
        <v>29</v>
      </c>
      <c r="D41" t="s">
        <v>36</v>
      </c>
      <c r="E41">
        <f>COUNTIF($B$2:$B$401,35)</f>
        <v>8</v>
      </c>
    </row>
    <row r="42" spans="1:5" ht="12.75">
      <c r="A42" s="2">
        <v>41</v>
      </c>
      <c r="B42" s="2">
        <v>21</v>
      </c>
      <c r="D42" t="s">
        <v>37</v>
      </c>
      <c r="E42">
        <f>COUNTIF($B$2:$B$401,36)</f>
        <v>9</v>
      </c>
    </row>
    <row r="43" spans="1:5" ht="12.75">
      <c r="A43" s="2">
        <v>42</v>
      </c>
      <c r="B43" s="2">
        <v>42</v>
      </c>
      <c r="D43" t="s">
        <v>38</v>
      </c>
      <c r="E43">
        <f>COUNTIF($B$2:$B$401,37)</f>
        <v>9</v>
      </c>
    </row>
    <row r="44" spans="1:5" ht="12.75">
      <c r="A44" s="2">
        <v>43</v>
      </c>
      <c r="B44" s="2">
        <v>81</v>
      </c>
      <c r="D44" t="s">
        <v>39</v>
      </c>
      <c r="E44">
        <f>COUNTIF($B$2:$B$401,38)</f>
        <v>4</v>
      </c>
    </row>
    <row r="45" spans="1:5" ht="12.75">
      <c r="A45" s="2">
        <v>44</v>
      </c>
      <c r="B45" s="2">
        <v>81</v>
      </c>
      <c r="D45" t="s">
        <v>40</v>
      </c>
      <c r="E45">
        <f>COUNTIF($B$2:$B$401,39)</f>
        <v>6</v>
      </c>
    </row>
    <row r="46" spans="1:5" ht="12.75">
      <c r="A46" s="2">
        <v>45</v>
      </c>
      <c r="B46" s="2">
        <v>74</v>
      </c>
      <c r="D46" t="s">
        <v>41</v>
      </c>
      <c r="E46">
        <f>COUNTIF($B$2:$B$401,40)</f>
        <v>3</v>
      </c>
    </row>
    <row r="47" spans="1:5" ht="12.75">
      <c r="A47" s="2">
        <v>46</v>
      </c>
      <c r="B47" s="2">
        <v>16</v>
      </c>
      <c r="D47" t="s">
        <v>42</v>
      </c>
      <c r="E47">
        <f>COUNTIF($B$2:$B$401,41)</f>
        <v>3</v>
      </c>
    </row>
    <row r="48" spans="1:5" ht="12.75">
      <c r="A48" s="2">
        <v>47</v>
      </c>
      <c r="B48" s="2">
        <v>61</v>
      </c>
      <c r="D48" t="s">
        <v>43</v>
      </c>
      <c r="E48">
        <f>COUNTIF($B$2:$B$401,42)</f>
        <v>5</v>
      </c>
    </row>
    <row r="49" spans="1:5" ht="12.75">
      <c r="A49" s="2">
        <v>48</v>
      </c>
      <c r="B49" s="2">
        <v>76</v>
      </c>
      <c r="D49" t="s">
        <v>44</v>
      </c>
      <c r="E49">
        <f>COUNTIF($B$2:$B$401,43)</f>
        <v>8</v>
      </c>
    </row>
    <row r="50" spans="1:5" ht="12.75">
      <c r="A50" s="2">
        <v>49</v>
      </c>
      <c r="B50" s="2">
        <v>39</v>
      </c>
      <c r="D50" t="s">
        <v>45</v>
      </c>
      <c r="E50">
        <f>COUNTIF($B$2:$B$401,44)</f>
        <v>5</v>
      </c>
    </row>
    <row r="51" spans="1:5" ht="12.75">
      <c r="A51" s="2">
        <v>50</v>
      </c>
      <c r="B51" s="2">
        <v>66</v>
      </c>
      <c r="D51" t="s">
        <v>46</v>
      </c>
      <c r="E51">
        <f>COUNTIF($B$2:$B$401,45)</f>
        <v>6</v>
      </c>
    </row>
    <row r="52" spans="1:5" ht="12.75">
      <c r="A52" s="2">
        <v>51</v>
      </c>
      <c r="B52" s="2">
        <v>37</v>
      </c>
      <c r="D52" t="s">
        <v>47</v>
      </c>
      <c r="E52">
        <f>COUNTIF($B$2:$B$401,46)</f>
        <v>4</v>
      </c>
    </row>
    <row r="53" spans="1:5" ht="12.75">
      <c r="A53" s="2">
        <v>52</v>
      </c>
      <c r="B53" s="2">
        <v>66</v>
      </c>
      <c r="D53" t="s">
        <v>48</v>
      </c>
      <c r="E53">
        <f>COUNTIF($B$2:$B$401,47)</f>
        <v>6</v>
      </c>
    </row>
    <row r="54" spans="1:5" ht="12.75">
      <c r="A54" s="2">
        <v>53</v>
      </c>
      <c r="B54" s="2">
        <v>12</v>
      </c>
      <c r="D54" t="s">
        <v>49</v>
      </c>
      <c r="E54">
        <f>COUNTIF($B$2:$B$401,48)</f>
        <v>9</v>
      </c>
    </row>
    <row r="55" spans="1:5" ht="12.75">
      <c r="A55" s="2">
        <v>54</v>
      </c>
      <c r="B55" s="2">
        <v>22</v>
      </c>
      <c r="D55" t="s">
        <v>50</v>
      </c>
      <c r="E55">
        <f>COUNTIF($B$2:$B$401,49)</f>
        <v>8</v>
      </c>
    </row>
    <row r="56" spans="1:5" ht="12.75">
      <c r="A56" s="2">
        <v>55</v>
      </c>
      <c r="B56" s="2">
        <v>1</v>
      </c>
      <c r="D56" t="s">
        <v>51</v>
      </c>
      <c r="E56">
        <f>COUNTIF($B$2:$B$401,50)</f>
        <v>3</v>
      </c>
    </row>
    <row r="57" spans="1:5" ht="12.75">
      <c r="A57" s="2">
        <v>56</v>
      </c>
      <c r="B57" s="2">
        <v>48</v>
      </c>
      <c r="D57" t="s">
        <v>52</v>
      </c>
      <c r="E57">
        <f>COUNTIF($B$2:$B$401,51)</f>
        <v>6</v>
      </c>
    </row>
    <row r="58" spans="1:5" ht="12.75">
      <c r="A58" s="2">
        <v>57</v>
      </c>
      <c r="B58" s="2">
        <v>8</v>
      </c>
      <c r="D58" t="s">
        <v>53</v>
      </c>
      <c r="E58">
        <f>COUNTIF($B$2:$B$401,52)</f>
        <v>5</v>
      </c>
    </row>
    <row r="59" spans="1:5" ht="12.75">
      <c r="A59" s="2">
        <v>58</v>
      </c>
      <c r="B59" s="2">
        <v>26</v>
      </c>
      <c r="D59" t="s">
        <v>54</v>
      </c>
      <c r="E59">
        <f>COUNTIF($B$2:$B$401,53)</f>
        <v>3</v>
      </c>
    </row>
    <row r="60" spans="1:5" ht="12.75">
      <c r="A60" s="2">
        <v>59</v>
      </c>
      <c r="B60" s="2">
        <v>6</v>
      </c>
      <c r="D60" t="s">
        <v>55</v>
      </c>
      <c r="E60">
        <f>COUNTIF($B$2:$B$401,54)</f>
        <v>4</v>
      </c>
    </row>
    <row r="61" spans="1:5" ht="12.75">
      <c r="A61" s="2">
        <v>60</v>
      </c>
      <c r="B61" s="2">
        <v>37</v>
      </c>
      <c r="D61" t="s">
        <v>56</v>
      </c>
      <c r="E61">
        <f>COUNTIF($B$2:$B$401,55)</f>
        <v>4</v>
      </c>
    </row>
    <row r="62" spans="1:5" ht="12.75">
      <c r="A62" s="2">
        <v>61</v>
      </c>
      <c r="B62" s="2">
        <v>26</v>
      </c>
      <c r="D62" t="s">
        <v>57</v>
      </c>
      <c r="E62">
        <f>COUNTIF($B$2:$B$401,56)</f>
        <v>4</v>
      </c>
    </row>
    <row r="63" spans="1:5" ht="12.75">
      <c r="A63" s="2">
        <v>62</v>
      </c>
      <c r="B63" s="2">
        <v>85</v>
      </c>
      <c r="D63" t="s">
        <v>58</v>
      </c>
      <c r="E63">
        <f>COUNTIF($B$2:$B$401,57)</f>
        <v>6</v>
      </c>
    </row>
    <row r="64" spans="1:5" ht="12.75">
      <c r="A64" s="2">
        <v>63</v>
      </c>
      <c r="B64" s="2">
        <v>29</v>
      </c>
      <c r="D64" t="s">
        <v>59</v>
      </c>
      <c r="E64">
        <f>COUNTIF($B$2:$B$401,58)</f>
        <v>0</v>
      </c>
    </row>
    <row r="65" spans="1:5" ht="12.75">
      <c r="A65" s="2">
        <v>64</v>
      </c>
      <c r="B65" s="2">
        <v>49</v>
      </c>
      <c r="D65" t="s">
        <v>60</v>
      </c>
      <c r="E65">
        <f>COUNTIF($B$2:$B$401,59)</f>
        <v>9</v>
      </c>
    </row>
    <row r="66" spans="1:5" ht="12.75">
      <c r="A66" s="2">
        <v>65</v>
      </c>
      <c r="B66" s="2">
        <v>92</v>
      </c>
      <c r="D66" t="s">
        <v>61</v>
      </c>
      <c r="E66">
        <f>COUNTIF($B$2:$B$401,60)</f>
        <v>4</v>
      </c>
    </row>
    <row r="67" spans="1:5" ht="12.75">
      <c r="A67" s="2">
        <v>66</v>
      </c>
      <c r="B67" s="2">
        <v>64</v>
      </c>
      <c r="D67" t="s">
        <v>62</v>
      </c>
      <c r="E67">
        <f>COUNTIF($B$2:$B$401,61)</f>
        <v>6</v>
      </c>
    </row>
    <row r="68" spans="1:5" ht="12.75">
      <c r="A68" s="2">
        <v>67</v>
      </c>
      <c r="B68" s="2">
        <v>87</v>
      </c>
      <c r="D68" t="s">
        <v>63</v>
      </c>
      <c r="E68">
        <f>COUNTIF($B$2:$B$401,62)</f>
        <v>4</v>
      </c>
    </row>
    <row r="69" spans="1:5" ht="12.75">
      <c r="A69" s="2">
        <v>68</v>
      </c>
      <c r="B69" s="2">
        <v>27</v>
      </c>
      <c r="D69" t="s">
        <v>64</v>
      </c>
      <c r="E69">
        <f>COUNTIF($B$2:$B$401,63)</f>
        <v>4</v>
      </c>
    </row>
    <row r="70" spans="1:5" ht="12.75">
      <c r="A70" s="2">
        <v>69</v>
      </c>
      <c r="B70" s="2">
        <v>43</v>
      </c>
      <c r="D70" t="s">
        <v>65</v>
      </c>
      <c r="E70">
        <f>COUNTIF($B$2:$B$401,64)</f>
        <v>3</v>
      </c>
    </row>
    <row r="71" spans="1:5" ht="12.75">
      <c r="A71" s="2">
        <v>70</v>
      </c>
      <c r="B71" s="2">
        <v>77</v>
      </c>
      <c r="D71" t="s">
        <v>66</v>
      </c>
      <c r="E71">
        <f>COUNTIF($B$2:$B$401,65)</f>
        <v>2</v>
      </c>
    </row>
    <row r="72" spans="1:5" ht="12.75">
      <c r="A72" s="2">
        <v>71</v>
      </c>
      <c r="B72" s="2">
        <v>43</v>
      </c>
      <c r="D72" t="s">
        <v>67</v>
      </c>
      <c r="E72">
        <f>COUNTIF($B$2:$B$401,66)</f>
        <v>4</v>
      </c>
    </row>
    <row r="73" spans="1:5" ht="12.75">
      <c r="A73" s="2">
        <v>72</v>
      </c>
      <c r="B73" s="2">
        <v>14</v>
      </c>
      <c r="D73" t="s">
        <v>68</v>
      </c>
      <c r="E73">
        <f>COUNTIF($B$2:$B$401,67)</f>
        <v>4</v>
      </c>
    </row>
    <row r="74" spans="1:5" ht="12.75">
      <c r="A74" s="2">
        <v>73</v>
      </c>
      <c r="B74" s="2">
        <v>39</v>
      </c>
      <c r="D74" t="s">
        <v>69</v>
      </c>
      <c r="E74">
        <f>COUNTIF($B$2:$B$401,68)</f>
        <v>5</v>
      </c>
    </row>
    <row r="75" spans="1:5" ht="12.75">
      <c r="A75" s="2">
        <v>74</v>
      </c>
      <c r="B75" s="2">
        <v>47</v>
      </c>
      <c r="D75" t="s">
        <v>70</v>
      </c>
      <c r="E75">
        <f>COUNTIF($B$2:$B$401,69)</f>
        <v>7</v>
      </c>
    </row>
    <row r="76" spans="1:5" ht="12.75">
      <c r="A76" s="2">
        <v>75</v>
      </c>
      <c r="B76" s="2">
        <v>85</v>
      </c>
      <c r="D76" t="s">
        <v>71</v>
      </c>
      <c r="E76">
        <f>COUNTIF($B$2:$B$401,70)</f>
        <v>3</v>
      </c>
    </row>
    <row r="77" spans="1:5" ht="12.75">
      <c r="A77" s="2">
        <v>76</v>
      </c>
      <c r="B77" s="2">
        <v>18</v>
      </c>
      <c r="D77" t="s">
        <v>72</v>
      </c>
      <c r="E77">
        <f>COUNTIF($B$2:$B$401,71)</f>
        <v>2</v>
      </c>
    </row>
    <row r="78" spans="1:5" ht="12.75">
      <c r="A78" s="2">
        <v>77</v>
      </c>
      <c r="B78" s="2">
        <v>2</v>
      </c>
      <c r="D78" t="s">
        <v>73</v>
      </c>
      <c r="E78">
        <f>COUNTIF($B$2:$B$401,72)</f>
        <v>2</v>
      </c>
    </row>
    <row r="79" spans="1:5" ht="12.75">
      <c r="A79" s="2">
        <v>78</v>
      </c>
      <c r="B79" s="2">
        <v>45</v>
      </c>
      <c r="D79" t="s">
        <v>74</v>
      </c>
      <c r="E79">
        <f>COUNTIF($B$2:$B$401,73)</f>
        <v>5</v>
      </c>
    </row>
    <row r="80" spans="1:5" ht="12.75">
      <c r="A80" s="2">
        <v>79</v>
      </c>
      <c r="B80" s="2">
        <v>47</v>
      </c>
      <c r="D80" t="s">
        <v>75</v>
      </c>
      <c r="E80">
        <f>COUNTIF($B$2:$B$401,74)</f>
        <v>6</v>
      </c>
    </row>
    <row r="81" spans="1:5" ht="12.75">
      <c r="A81" s="2">
        <v>80</v>
      </c>
      <c r="B81" s="2">
        <v>16</v>
      </c>
      <c r="D81" t="s">
        <v>76</v>
      </c>
      <c r="E81">
        <f>COUNTIF($B$2:$B$401,75)</f>
        <v>6</v>
      </c>
    </row>
    <row r="82" spans="1:5" ht="12.75">
      <c r="A82" s="2">
        <v>81</v>
      </c>
      <c r="B82" s="2">
        <v>36</v>
      </c>
      <c r="D82" t="s">
        <v>77</v>
      </c>
      <c r="E82">
        <f>COUNTIF($B$2:$B$401,76)</f>
        <v>7</v>
      </c>
    </row>
    <row r="83" spans="1:5" ht="12.75">
      <c r="A83" s="2">
        <v>82</v>
      </c>
      <c r="B83" s="2">
        <v>37</v>
      </c>
      <c r="D83" t="s">
        <v>78</v>
      </c>
      <c r="E83">
        <f>COUNTIF($B$2:$B$401,77)</f>
        <v>6</v>
      </c>
    </row>
    <row r="84" spans="1:5" ht="12.75">
      <c r="A84" s="2">
        <v>83</v>
      </c>
      <c r="B84" s="2">
        <v>56</v>
      </c>
      <c r="D84" t="s">
        <v>79</v>
      </c>
      <c r="E84">
        <f>COUNTIF($B$2:$B$401,78)</f>
        <v>7</v>
      </c>
    </row>
    <row r="85" spans="1:5" ht="12.75">
      <c r="A85" s="2">
        <v>84</v>
      </c>
      <c r="B85" s="2">
        <v>74</v>
      </c>
      <c r="D85" t="s">
        <v>80</v>
      </c>
      <c r="E85">
        <f>COUNTIF($B$2:$B$401,79)</f>
        <v>4</v>
      </c>
    </row>
    <row r="86" spans="1:5" ht="12.75">
      <c r="A86" s="2">
        <v>85</v>
      </c>
      <c r="B86" s="2">
        <v>63</v>
      </c>
      <c r="D86" t="s">
        <v>81</v>
      </c>
      <c r="E86">
        <f>COUNTIF($B$2:$B$401,80)</f>
        <v>1</v>
      </c>
    </row>
    <row r="87" spans="1:5" ht="12.75">
      <c r="A87" s="2">
        <v>86</v>
      </c>
      <c r="B87" s="2">
        <v>33</v>
      </c>
      <c r="D87" t="s">
        <v>82</v>
      </c>
      <c r="E87">
        <f>COUNTIF($B$2:$B$401,81)</f>
        <v>6</v>
      </c>
    </row>
    <row r="88" spans="1:5" ht="12.75">
      <c r="A88" s="2">
        <v>87</v>
      </c>
      <c r="B88" s="2">
        <v>59</v>
      </c>
      <c r="D88" t="s">
        <v>83</v>
      </c>
      <c r="E88">
        <f>COUNTIF($B$2:$B$401,82)</f>
        <v>2</v>
      </c>
    </row>
    <row r="89" spans="1:5" ht="12.75">
      <c r="A89" s="2">
        <v>88</v>
      </c>
      <c r="B89" s="2">
        <v>76</v>
      </c>
      <c r="D89" t="s">
        <v>84</v>
      </c>
      <c r="E89">
        <f>COUNTIF($B$2:$B$401,83)</f>
        <v>0</v>
      </c>
    </row>
    <row r="90" spans="1:5" ht="12.75">
      <c r="A90" s="2">
        <v>89</v>
      </c>
      <c r="B90" s="2">
        <v>42</v>
      </c>
      <c r="D90" t="s">
        <v>85</v>
      </c>
      <c r="E90">
        <f>COUNTIF($B$2:$B$401,84)</f>
        <v>2</v>
      </c>
    </row>
    <row r="91" spans="1:5" ht="12.75">
      <c r="A91" s="2">
        <v>90</v>
      </c>
      <c r="B91" s="2">
        <v>12</v>
      </c>
      <c r="D91" t="s">
        <v>86</v>
      </c>
      <c r="E91">
        <f>COUNTIF($B$2:$B$401,85)</f>
        <v>6</v>
      </c>
    </row>
    <row r="92" spans="1:5" ht="12.75">
      <c r="A92" s="2">
        <v>91</v>
      </c>
      <c r="B92" s="2">
        <v>76</v>
      </c>
      <c r="D92" t="s">
        <v>87</v>
      </c>
      <c r="E92">
        <f>COUNTIF($B$2:$B$401,86)</f>
        <v>1</v>
      </c>
    </row>
    <row r="93" spans="1:5" ht="12.75">
      <c r="A93" s="2">
        <v>92</v>
      </c>
      <c r="B93" s="2">
        <v>75</v>
      </c>
      <c r="D93" t="s">
        <v>88</v>
      </c>
      <c r="E93">
        <f>COUNTIF($B$2:$B$401,87)</f>
        <v>2</v>
      </c>
    </row>
    <row r="94" spans="1:5" ht="12.75">
      <c r="A94" s="2">
        <v>93</v>
      </c>
      <c r="B94" s="2">
        <v>44</v>
      </c>
      <c r="D94" t="s">
        <v>89</v>
      </c>
      <c r="E94">
        <f>COUNTIF($B$2:$B$401,88)</f>
        <v>4</v>
      </c>
    </row>
    <row r="95" spans="1:5" ht="12.75">
      <c r="A95" s="2">
        <v>94</v>
      </c>
      <c r="B95" s="2">
        <v>20</v>
      </c>
      <c r="D95" t="s">
        <v>90</v>
      </c>
      <c r="E95">
        <f>COUNTIF($B$2:$B$401,89)</f>
        <v>0</v>
      </c>
    </row>
    <row r="96" spans="1:5" ht="12.75">
      <c r="A96" s="2">
        <v>95</v>
      </c>
      <c r="B96" s="2">
        <v>24</v>
      </c>
      <c r="D96" t="s">
        <v>91</v>
      </c>
      <c r="E96">
        <f>COUNTIF($B$2:$B$401,90)</f>
        <v>1</v>
      </c>
    </row>
    <row r="97" spans="1:5" ht="12.75">
      <c r="A97" s="2">
        <v>96</v>
      </c>
      <c r="B97" s="2">
        <v>39</v>
      </c>
      <c r="D97" t="s">
        <v>92</v>
      </c>
      <c r="E97">
        <f>COUNTIF($B$2:$B$401,91)</f>
        <v>0</v>
      </c>
    </row>
    <row r="98" spans="1:5" ht="12.75">
      <c r="A98" s="2">
        <v>97</v>
      </c>
      <c r="B98" s="2">
        <v>88</v>
      </c>
      <c r="D98" t="s">
        <v>93</v>
      </c>
      <c r="E98">
        <f>COUNTIF($B$2:$B$401,92)</f>
        <v>1</v>
      </c>
    </row>
    <row r="99" spans="1:5" ht="12.75">
      <c r="A99" s="2">
        <v>98</v>
      </c>
      <c r="B99" s="2">
        <v>44</v>
      </c>
      <c r="D99" t="s">
        <v>94</v>
      </c>
      <c r="E99">
        <f>COUNTIF($B$2:$B$401,93)</f>
        <v>0</v>
      </c>
    </row>
    <row r="100" spans="1:5" ht="12.75">
      <c r="A100" s="2">
        <v>99</v>
      </c>
      <c r="B100" s="2">
        <v>37</v>
      </c>
      <c r="D100" t="s">
        <v>95</v>
      </c>
      <c r="E100">
        <f>COUNTIF($B$2:$B$401,94)</f>
        <v>0</v>
      </c>
    </row>
    <row r="101" spans="1:5" ht="12.75">
      <c r="A101" s="2">
        <v>100</v>
      </c>
      <c r="B101" s="2">
        <v>28</v>
      </c>
      <c r="D101" t="s">
        <v>96</v>
      </c>
      <c r="E101">
        <f>COUNTIF($B$2:$B$401,95)</f>
        <v>0</v>
      </c>
    </row>
    <row r="102" spans="1:5" ht="12.75">
      <c r="A102" s="2">
        <v>101</v>
      </c>
      <c r="B102" s="2">
        <v>35</v>
      </c>
      <c r="D102" t="s">
        <v>97</v>
      </c>
      <c r="E102">
        <f>COUNTIF($B$2:$B$401,96)</f>
        <v>0</v>
      </c>
    </row>
    <row r="103" spans="1:5" ht="12.75">
      <c r="A103" s="2">
        <v>102</v>
      </c>
      <c r="B103" s="2">
        <v>23</v>
      </c>
      <c r="D103" t="s">
        <v>98</v>
      </c>
      <c r="E103">
        <f>COUNTIF($B$2:$B$401,97)</f>
        <v>0</v>
      </c>
    </row>
    <row r="104" spans="1:5" ht="12.75">
      <c r="A104" s="2">
        <v>103</v>
      </c>
      <c r="B104" s="2">
        <v>71</v>
      </c>
      <c r="D104" t="s">
        <v>99</v>
      </c>
      <c r="E104">
        <f>COUNTIF($B$2:$B$401,98)</f>
        <v>0</v>
      </c>
    </row>
    <row r="105" spans="1:5" ht="12.75">
      <c r="A105" s="2">
        <v>104</v>
      </c>
      <c r="B105" s="2">
        <v>24</v>
      </c>
      <c r="D105" t="s">
        <v>100</v>
      </c>
      <c r="E105">
        <f>COUNTIF($B$2:$B$401,99)</f>
        <v>0</v>
      </c>
    </row>
    <row r="106" spans="1:5" ht="12.75">
      <c r="A106" s="2">
        <v>105</v>
      </c>
      <c r="B106" s="2">
        <v>50</v>
      </c>
      <c r="D106" t="s">
        <v>101</v>
      </c>
      <c r="E106">
        <f>COUNTIF($B$2:$B$401,100)</f>
        <v>0</v>
      </c>
    </row>
    <row r="107" spans="1:2" ht="12.75">
      <c r="A107" s="2">
        <v>106</v>
      </c>
      <c r="B107" s="2">
        <v>46</v>
      </c>
    </row>
    <row r="108" spans="1:5" ht="12.75">
      <c r="A108" s="2">
        <v>107</v>
      </c>
      <c r="B108" s="2">
        <v>48</v>
      </c>
      <c r="D108" t="s">
        <v>103</v>
      </c>
      <c r="E108">
        <f>SUM(E6:E106)</f>
        <v>400</v>
      </c>
    </row>
    <row r="109" spans="1:2" ht="12.75">
      <c r="A109" s="2">
        <v>108</v>
      </c>
      <c r="B109" s="2">
        <v>77</v>
      </c>
    </row>
    <row r="110" spans="1:2" ht="12.75">
      <c r="A110" s="2">
        <v>109</v>
      </c>
      <c r="B110" s="2">
        <v>69</v>
      </c>
    </row>
    <row r="111" spans="1:2" ht="12.75">
      <c r="A111" s="2">
        <v>110</v>
      </c>
      <c r="B111" s="2">
        <v>24</v>
      </c>
    </row>
    <row r="112" spans="1:2" ht="12.75">
      <c r="A112" s="2">
        <v>111</v>
      </c>
      <c r="B112" s="2">
        <v>8</v>
      </c>
    </row>
    <row r="113" spans="1:2" ht="12.75">
      <c r="A113" s="2">
        <v>112</v>
      </c>
      <c r="B113" s="2">
        <v>68</v>
      </c>
    </row>
    <row r="114" spans="1:2" ht="12.75">
      <c r="A114" s="2">
        <v>113</v>
      </c>
      <c r="B114" s="2">
        <v>43</v>
      </c>
    </row>
    <row r="115" spans="1:2" ht="12.75">
      <c r="A115" s="2">
        <v>114</v>
      </c>
      <c r="B115" s="2">
        <v>38</v>
      </c>
    </row>
    <row r="116" spans="1:2" ht="12.75">
      <c r="A116" s="2">
        <v>115</v>
      </c>
      <c r="B116" s="2">
        <v>17</v>
      </c>
    </row>
    <row r="117" spans="1:2" ht="12.75">
      <c r="A117" s="2">
        <v>116</v>
      </c>
      <c r="B117" s="2">
        <v>31</v>
      </c>
    </row>
    <row r="118" spans="1:2" ht="12.75">
      <c r="A118" s="2">
        <v>117</v>
      </c>
      <c r="B118" s="2">
        <v>88</v>
      </c>
    </row>
    <row r="119" spans="1:2" ht="12.75">
      <c r="A119" s="2">
        <v>118</v>
      </c>
      <c r="B119" s="2">
        <v>35</v>
      </c>
    </row>
    <row r="120" spans="1:2" ht="12.75">
      <c r="A120" s="2">
        <v>119</v>
      </c>
      <c r="B120" s="2">
        <v>45</v>
      </c>
    </row>
    <row r="121" spans="1:2" ht="12.75">
      <c r="A121" s="2">
        <v>120</v>
      </c>
      <c r="B121" s="2">
        <v>45</v>
      </c>
    </row>
    <row r="122" spans="1:2" ht="12.75">
      <c r="A122" s="2">
        <v>121</v>
      </c>
      <c r="B122" s="2">
        <v>60</v>
      </c>
    </row>
    <row r="123" spans="1:2" ht="12.75">
      <c r="A123" s="2">
        <v>122</v>
      </c>
      <c r="B123" s="2">
        <v>59</v>
      </c>
    </row>
    <row r="124" spans="1:2" ht="12.75">
      <c r="A124" s="2">
        <v>123</v>
      </c>
      <c r="B124" s="2">
        <v>85</v>
      </c>
    </row>
    <row r="125" spans="1:2" ht="12.75">
      <c r="A125" s="2">
        <v>124</v>
      </c>
      <c r="B125" s="2">
        <v>20</v>
      </c>
    </row>
    <row r="126" spans="1:2" ht="12.75">
      <c r="A126" s="2">
        <v>125</v>
      </c>
      <c r="B126" s="2">
        <v>45</v>
      </c>
    </row>
    <row r="127" spans="1:2" ht="12.75">
      <c r="A127" s="2">
        <v>126</v>
      </c>
      <c r="B127" s="2">
        <v>14</v>
      </c>
    </row>
    <row r="128" spans="1:2" ht="12.75">
      <c r="A128" s="2">
        <v>127</v>
      </c>
      <c r="B128" s="2">
        <v>37</v>
      </c>
    </row>
    <row r="129" spans="1:2" ht="12.75">
      <c r="A129" s="2">
        <v>128</v>
      </c>
      <c r="B129" s="2">
        <v>7</v>
      </c>
    </row>
    <row r="130" spans="1:2" ht="12.75">
      <c r="A130" s="2">
        <v>129</v>
      </c>
      <c r="B130" s="2">
        <v>77</v>
      </c>
    </row>
    <row r="131" spans="1:2" ht="12.75">
      <c r="A131" s="2">
        <v>130</v>
      </c>
      <c r="B131" s="2">
        <v>39</v>
      </c>
    </row>
    <row r="132" spans="1:2" ht="12.75">
      <c r="A132" s="2">
        <v>131</v>
      </c>
      <c r="B132" s="2">
        <v>55</v>
      </c>
    </row>
    <row r="133" spans="1:2" ht="12.75">
      <c r="A133" s="2">
        <v>132</v>
      </c>
      <c r="B133" s="2">
        <v>68</v>
      </c>
    </row>
    <row r="134" spans="1:2" ht="12.75">
      <c r="A134" s="2">
        <v>133</v>
      </c>
      <c r="B134" s="2">
        <v>61</v>
      </c>
    </row>
    <row r="135" spans="1:2" ht="12.75">
      <c r="A135" s="2">
        <v>134</v>
      </c>
      <c r="B135" s="2">
        <v>61</v>
      </c>
    </row>
    <row r="136" spans="1:2" ht="12.75">
      <c r="A136" s="2">
        <v>135</v>
      </c>
      <c r="B136" s="2">
        <v>29</v>
      </c>
    </row>
    <row r="137" spans="1:2" ht="12.75">
      <c r="A137" s="2">
        <v>136</v>
      </c>
      <c r="B137" s="2">
        <v>64</v>
      </c>
    </row>
    <row r="138" spans="1:2" ht="12.75">
      <c r="A138" s="2">
        <v>137</v>
      </c>
      <c r="B138" s="2">
        <v>24</v>
      </c>
    </row>
    <row r="139" spans="1:2" ht="12.75">
      <c r="A139" s="2">
        <v>138</v>
      </c>
      <c r="B139" s="2">
        <v>70</v>
      </c>
    </row>
    <row r="140" spans="1:2" ht="12.75">
      <c r="A140" s="2">
        <v>139</v>
      </c>
      <c r="B140" s="2">
        <v>73</v>
      </c>
    </row>
    <row r="141" spans="1:2" ht="12.75">
      <c r="A141" s="2">
        <v>140</v>
      </c>
      <c r="B141" s="2">
        <v>90</v>
      </c>
    </row>
    <row r="142" spans="1:2" ht="12.75">
      <c r="A142" s="2">
        <v>141</v>
      </c>
      <c r="B142" s="2">
        <v>43</v>
      </c>
    </row>
    <row r="143" spans="1:2" ht="12.75">
      <c r="A143" s="2">
        <v>142</v>
      </c>
      <c r="B143" s="2">
        <v>57</v>
      </c>
    </row>
    <row r="144" spans="1:2" ht="12.75">
      <c r="A144" s="2">
        <v>143</v>
      </c>
      <c r="B144" s="2">
        <v>67</v>
      </c>
    </row>
    <row r="145" spans="1:2" ht="12.75">
      <c r="A145" s="2">
        <v>144</v>
      </c>
      <c r="B145" s="2">
        <v>59</v>
      </c>
    </row>
    <row r="146" spans="1:2" ht="12.75">
      <c r="A146" s="2">
        <v>145</v>
      </c>
      <c r="B146" s="2">
        <v>78</v>
      </c>
    </row>
    <row r="147" spans="1:2" ht="12.75">
      <c r="A147" s="2">
        <v>146</v>
      </c>
      <c r="B147" s="2">
        <v>68</v>
      </c>
    </row>
    <row r="148" spans="1:2" ht="12.75">
      <c r="A148" s="2">
        <v>147</v>
      </c>
      <c r="B148" s="2">
        <v>55</v>
      </c>
    </row>
    <row r="149" spans="1:2" ht="12.75">
      <c r="A149" s="2">
        <v>148</v>
      </c>
      <c r="B149" s="2">
        <v>36</v>
      </c>
    </row>
    <row r="150" spans="1:2" ht="12.75">
      <c r="A150" s="2">
        <v>149</v>
      </c>
      <c r="B150" s="2">
        <v>78</v>
      </c>
    </row>
    <row r="151" spans="1:2" ht="12.75">
      <c r="A151" s="2">
        <v>150</v>
      </c>
      <c r="B151" s="2">
        <v>69</v>
      </c>
    </row>
    <row r="152" spans="1:2" ht="12.75">
      <c r="A152" s="2">
        <v>151</v>
      </c>
      <c r="B152" s="2">
        <v>75</v>
      </c>
    </row>
    <row r="153" spans="1:2" ht="12.75">
      <c r="A153" s="2">
        <v>152</v>
      </c>
      <c r="B153" s="2">
        <v>32</v>
      </c>
    </row>
    <row r="154" spans="1:2" ht="12.75">
      <c r="A154" s="2">
        <v>153</v>
      </c>
      <c r="B154" s="2">
        <v>36</v>
      </c>
    </row>
    <row r="155" spans="1:2" ht="12.75">
      <c r="A155" s="2">
        <v>154</v>
      </c>
      <c r="B155" s="2">
        <v>35</v>
      </c>
    </row>
    <row r="156" spans="1:2" ht="12.75">
      <c r="A156" s="2">
        <v>155</v>
      </c>
      <c r="B156" s="2">
        <v>43</v>
      </c>
    </row>
    <row r="157" spans="1:2" ht="12.75">
      <c r="A157" s="2">
        <v>156</v>
      </c>
      <c r="B157" s="2">
        <v>66</v>
      </c>
    </row>
    <row r="158" spans="1:2" ht="12.75">
      <c r="A158" s="2">
        <v>157</v>
      </c>
      <c r="B158" s="2">
        <v>24</v>
      </c>
    </row>
    <row r="159" spans="1:2" ht="12.75">
      <c r="A159" s="2">
        <v>158</v>
      </c>
      <c r="B159" s="2">
        <v>70</v>
      </c>
    </row>
    <row r="160" spans="1:2" ht="12.75">
      <c r="A160" s="2">
        <v>159</v>
      </c>
      <c r="B160" s="2">
        <v>76</v>
      </c>
    </row>
    <row r="161" spans="1:2" ht="12.75">
      <c r="A161" s="2">
        <v>160</v>
      </c>
      <c r="B161" s="2">
        <v>79</v>
      </c>
    </row>
    <row r="162" spans="1:2" ht="12.75">
      <c r="A162" s="2">
        <v>161</v>
      </c>
      <c r="B162" s="2">
        <v>81</v>
      </c>
    </row>
    <row r="163" spans="1:2" ht="12.75">
      <c r="A163" s="2">
        <v>162</v>
      </c>
      <c r="B163" s="2">
        <v>60</v>
      </c>
    </row>
    <row r="164" spans="1:2" ht="12.75">
      <c r="A164" s="2">
        <v>163</v>
      </c>
      <c r="B164" s="2">
        <v>48</v>
      </c>
    </row>
    <row r="165" spans="1:2" ht="12.75">
      <c r="A165" s="2">
        <v>164</v>
      </c>
      <c r="B165" s="2">
        <v>24</v>
      </c>
    </row>
    <row r="166" spans="1:2" ht="12.75">
      <c r="A166" s="2">
        <v>165</v>
      </c>
      <c r="B166" s="2">
        <v>28</v>
      </c>
    </row>
    <row r="167" spans="1:2" ht="12.75">
      <c r="A167" s="2">
        <v>166</v>
      </c>
      <c r="B167" s="2">
        <v>10</v>
      </c>
    </row>
    <row r="168" spans="1:2" ht="12.75">
      <c r="A168" s="2">
        <v>167</v>
      </c>
      <c r="B168" s="2">
        <v>40</v>
      </c>
    </row>
    <row r="169" spans="1:2" ht="12.75">
      <c r="A169" s="2">
        <v>168</v>
      </c>
      <c r="B169" s="2">
        <v>49</v>
      </c>
    </row>
    <row r="170" spans="1:2" ht="12.75">
      <c r="A170" s="2">
        <v>169</v>
      </c>
      <c r="B170" s="2">
        <v>18</v>
      </c>
    </row>
    <row r="171" spans="1:2" ht="12.75">
      <c r="A171" s="2">
        <v>170</v>
      </c>
      <c r="B171" s="2">
        <v>26</v>
      </c>
    </row>
    <row r="172" spans="1:2" ht="12.75">
      <c r="A172" s="2">
        <v>171</v>
      </c>
      <c r="B172" s="2">
        <v>74</v>
      </c>
    </row>
    <row r="173" spans="1:2" ht="12.75">
      <c r="A173" s="2">
        <v>172</v>
      </c>
      <c r="B173" s="2">
        <v>52</v>
      </c>
    </row>
    <row r="174" spans="1:2" ht="12.75">
      <c r="A174" s="2">
        <v>173</v>
      </c>
      <c r="B174" s="2">
        <v>25</v>
      </c>
    </row>
    <row r="175" spans="1:2" ht="12.75">
      <c r="A175" s="2">
        <v>174</v>
      </c>
      <c r="B175" s="2">
        <v>56</v>
      </c>
    </row>
    <row r="176" spans="1:2" ht="12.75">
      <c r="A176" s="2">
        <v>175</v>
      </c>
      <c r="B176" s="2">
        <v>59</v>
      </c>
    </row>
    <row r="177" spans="1:2" ht="12.75">
      <c r="A177" s="2">
        <v>176</v>
      </c>
      <c r="B177" s="2">
        <v>60</v>
      </c>
    </row>
    <row r="178" spans="1:2" ht="12.75">
      <c r="A178" s="2">
        <v>177</v>
      </c>
      <c r="B178" s="2">
        <v>37</v>
      </c>
    </row>
    <row r="179" spans="1:2" ht="12.75">
      <c r="A179" s="2">
        <v>178</v>
      </c>
      <c r="B179" s="2">
        <v>36</v>
      </c>
    </row>
    <row r="180" spans="1:2" ht="12.75">
      <c r="A180" s="2">
        <v>179</v>
      </c>
      <c r="B180" s="2">
        <v>26</v>
      </c>
    </row>
    <row r="181" spans="1:2" ht="12.75">
      <c r="A181" s="2">
        <v>180</v>
      </c>
      <c r="B181" s="2">
        <v>50</v>
      </c>
    </row>
    <row r="182" spans="1:2" ht="12.75">
      <c r="A182" s="2">
        <v>181</v>
      </c>
      <c r="B182" s="2">
        <v>27</v>
      </c>
    </row>
    <row r="183" spans="1:2" ht="12.75">
      <c r="A183" s="2">
        <v>182</v>
      </c>
      <c r="B183" s="2">
        <v>20</v>
      </c>
    </row>
    <row r="184" spans="1:2" ht="12.75">
      <c r="A184" s="2">
        <v>183</v>
      </c>
      <c r="B184" s="2">
        <v>66</v>
      </c>
    </row>
    <row r="185" spans="1:2" ht="12.75">
      <c r="A185" s="2">
        <v>184</v>
      </c>
      <c r="B185" s="2">
        <v>54</v>
      </c>
    </row>
    <row r="186" spans="1:2" ht="12.75">
      <c r="A186" s="2">
        <v>185</v>
      </c>
      <c r="B186" s="2">
        <v>23</v>
      </c>
    </row>
    <row r="187" spans="1:2" ht="12.75">
      <c r="A187" s="2">
        <v>186</v>
      </c>
      <c r="B187" s="2">
        <v>35</v>
      </c>
    </row>
    <row r="188" spans="1:2" ht="12.75">
      <c r="A188" s="2">
        <v>187</v>
      </c>
      <c r="B188" s="2">
        <v>76</v>
      </c>
    </row>
    <row r="189" spans="1:2" ht="12.75">
      <c r="A189" s="2">
        <v>188</v>
      </c>
      <c r="B189" s="2">
        <v>85</v>
      </c>
    </row>
    <row r="190" spans="1:2" ht="12.75">
      <c r="A190" s="2">
        <v>189</v>
      </c>
      <c r="B190" s="2">
        <v>26</v>
      </c>
    </row>
    <row r="191" spans="1:2" ht="12.75">
      <c r="A191" s="2">
        <v>190</v>
      </c>
      <c r="B191" s="2">
        <v>69</v>
      </c>
    </row>
    <row r="192" spans="1:2" ht="12.75">
      <c r="A192" s="2">
        <v>191</v>
      </c>
      <c r="B192" s="2">
        <v>81</v>
      </c>
    </row>
    <row r="193" spans="1:2" ht="12.75">
      <c r="A193" s="2">
        <v>192</v>
      </c>
      <c r="B193" s="2">
        <v>78</v>
      </c>
    </row>
    <row r="194" spans="1:2" ht="12.75">
      <c r="A194" s="2">
        <v>193</v>
      </c>
      <c r="B194" s="2">
        <v>69</v>
      </c>
    </row>
    <row r="195" spans="1:2" ht="12.75">
      <c r="A195" s="2">
        <v>194</v>
      </c>
      <c r="B195" s="2">
        <v>36</v>
      </c>
    </row>
    <row r="196" spans="1:2" ht="12.75">
      <c r="A196" s="2">
        <v>195</v>
      </c>
      <c r="B196" s="2">
        <v>39</v>
      </c>
    </row>
    <row r="197" spans="1:2" ht="12.75">
      <c r="A197" s="2">
        <v>196</v>
      </c>
      <c r="B197" s="2">
        <v>31</v>
      </c>
    </row>
    <row r="198" spans="1:2" ht="12.75">
      <c r="A198" s="2">
        <v>197</v>
      </c>
      <c r="B198" s="2">
        <v>11</v>
      </c>
    </row>
    <row r="199" spans="1:2" ht="12.75">
      <c r="A199" s="2">
        <v>198</v>
      </c>
      <c r="B199" s="2">
        <v>59</v>
      </c>
    </row>
    <row r="200" spans="1:2" ht="12.75">
      <c r="A200" s="2">
        <v>199</v>
      </c>
      <c r="B200" s="2">
        <v>31</v>
      </c>
    </row>
    <row r="201" spans="1:2" ht="12.75">
      <c r="A201" s="2">
        <v>200</v>
      </c>
      <c r="B201" s="2">
        <v>74</v>
      </c>
    </row>
    <row r="202" spans="1:2" ht="12.75">
      <c r="A202" s="2">
        <v>201</v>
      </c>
      <c r="B202" s="2">
        <v>10</v>
      </c>
    </row>
    <row r="203" spans="1:2" ht="12.75">
      <c r="A203" s="2">
        <v>202</v>
      </c>
      <c r="B203" s="2">
        <v>42</v>
      </c>
    </row>
    <row r="204" spans="1:2" ht="12.75">
      <c r="A204" s="2">
        <v>203</v>
      </c>
      <c r="B204" s="2">
        <v>42</v>
      </c>
    </row>
    <row r="205" spans="1:2" ht="12.75">
      <c r="A205" s="2">
        <v>204</v>
      </c>
      <c r="B205" s="2">
        <v>14</v>
      </c>
    </row>
    <row r="206" spans="1:2" ht="12.75">
      <c r="A206" s="2">
        <v>205</v>
      </c>
      <c r="B206" s="2">
        <v>59</v>
      </c>
    </row>
    <row r="207" spans="1:2" ht="12.75">
      <c r="A207" s="2">
        <v>206</v>
      </c>
      <c r="B207" s="2">
        <v>4</v>
      </c>
    </row>
    <row r="208" spans="1:2" ht="12.75">
      <c r="A208" s="2">
        <v>207</v>
      </c>
      <c r="B208" s="2">
        <v>29</v>
      </c>
    </row>
    <row r="209" spans="1:2" ht="12.75">
      <c r="A209" s="2">
        <v>208</v>
      </c>
      <c r="B209" s="2">
        <v>16</v>
      </c>
    </row>
    <row r="210" spans="1:2" ht="12.75">
      <c r="A210" s="2">
        <v>209</v>
      </c>
      <c r="B210" s="2">
        <v>51</v>
      </c>
    </row>
    <row r="211" spans="1:2" ht="12.75">
      <c r="A211" s="2">
        <v>210</v>
      </c>
      <c r="B211" s="2">
        <v>22</v>
      </c>
    </row>
    <row r="212" spans="1:2" ht="12.75">
      <c r="A212" s="2">
        <v>211</v>
      </c>
      <c r="B212" s="2">
        <v>76</v>
      </c>
    </row>
    <row r="213" spans="1:2" ht="12.75">
      <c r="A213" s="2">
        <v>212</v>
      </c>
      <c r="B213" s="2">
        <v>18</v>
      </c>
    </row>
    <row r="214" spans="1:2" ht="12.75">
      <c r="A214" s="2">
        <v>213</v>
      </c>
      <c r="B214" s="2">
        <v>52</v>
      </c>
    </row>
    <row r="215" spans="1:2" ht="12.75">
      <c r="A215" s="2">
        <v>214</v>
      </c>
      <c r="B215" s="2">
        <v>29</v>
      </c>
    </row>
    <row r="216" spans="1:2" ht="12.75">
      <c r="A216" s="2">
        <v>215</v>
      </c>
      <c r="B216" s="2">
        <v>61</v>
      </c>
    </row>
    <row r="217" spans="1:2" ht="12.75">
      <c r="A217" s="2">
        <v>216</v>
      </c>
      <c r="B217" s="2">
        <v>23</v>
      </c>
    </row>
    <row r="218" spans="1:2" ht="12.75">
      <c r="A218" s="2">
        <v>217</v>
      </c>
      <c r="B218" s="2">
        <v>22</v>
      </c>
    </row>
    <row r="219" spans="1:2" ht="12.75">
      <c r="A219" s="2">
        <v>218</v>
      </c>
      <c r="B219" s="2">
        <v>22</v>
      </c>
    </row>
    <row r="220" spans="1:2" ht="12.75">
      <c r="A220" s="2">
        <v>219</v>
      </c>
      <c r="B220" s="2">
        <v>24</v>
      </c>
    </row>
    <row r="221" spans="1:2" ht="12.75">
      <c r="A221" s="2">
        <v>220</v>
      </c>
      <c r="B221" s="2">
        <v>15</v>
      </c>
    </row>
    <row r="222" spans="1:2" ht="12.75">
      <c r="A222" s="2">
        <v>221</v>
      </c>
      <c r="B222" s="2">
        <v>7</v>
      </c>
    </row>
    <row r="223" spans="1:2" ht="12.75">
      <c r="A223" s="2">
        <v>222</v>
      </c>
      <c r="B223" s="2">
        <v>34</v>
      </c>
    </row>
    <row r="224" spans="1:2" ht="12.75">
      <c r="A224" s="2">
        <v>223</v>
      </c>
      <c r="B224" s="2">
        <v>59</v>
      </c>
    </row>
    <row r="225" spans="1:2" ht="12.75">
      <c r="A225" s="2">
        <v>224</v>
      </c>
      <c r="B225" s="2">
        <v>51</v>
      </c>
    </row>
    <row r="226" spans="1:2" ht="12.75">
      <c r="A226" s="2">
        <v>225</v>
      </c>
      <c r="B226" s="2">
        <v>88</v>
      </c>
    </row>
    <row r="227" spans="1:2" ht="12.75">
      <c r="A227" s="2">
        <v>226</v>
      </c>
      <c r="B227" s="2">
        <v>46</v>
      </c>
    </row>
    <row r="228" spans="1:2" ht="12.75">
      <c r="A228" s="2">
        <v>227</v>
      </c>
      <c r="B228" s="2">
        <v>48</v>
      </c>
    </row>
    <row r="229" spans="1:2" ht="12.75">
      <c r="A229" s="2">
        <v>228</v>
      </c>
      <c r="B229" s="2">
        <v>28</v>
      </c>
    </row>
    <row r="230" spans="1:2" ht="12.75">
      <c r="A230" s="2">
        <v>229</v>
      </c>
      <c r="B230" s="2">
        <v>1</v>
      </c>
    </row>
    <row r="231" spans="1:2" ht="12.75">
      <c r="A231" s="2">
        <v>230</v>
      </c>
      <c r="B231" s="2">
        <v>60</v>
      </c>
    </row>
    <row r="232" spans="1:2" ht="12.75">
      <c r="A232" s="2">
        <v>231</v>
      </c>
      <c r="B232" s="2">
        <v>16</v>
      </c>
    </row>
    <row r="233" spans="1:2" ht="12.75">
      <c r="A233" s="2">
        <v>232</v>
      </c>
      <c r="B233" s="2">
        <v>52</v>
      </c>
    </row>
    <row r="234" spans="1:2" ht="12.75">
      <c r="A234" s="2">
        <v>233</v>
      </c>
      <c r="B234" s="2">
        <v>22</v>
      </c>
    </row>
    <row r="235" spans="1:2" ht="12.75">
      <c r="A235" s="2">
        <v>234</v>
      </c>
      <c r="B235" s="2">
        <v>76</v>
      </c>
    </row>
    <row r="236" spans="1:2" ht="12.75">
      <c r="A236" s="2">
        <v>235</v>
      </c>
      <c r="B236" s="2">
        <v>6</v>
      </c>
    </row>
    <row r="237" spans="1:2" ht="12.75">
      <c r="A237" s="2">
        <v>236</v>
      </c>
      <c r="B237" s="2">
        <v>69</v>
      </c>
    </row>
    <row r="238" spans="1:2" ht="12.75">
      <c r="A238" s="2">
        <v>237</v>
      </c>
      <c r="B238" s="2">
        <v>54</v>
      </c>
    </row>
    <row r="239" spans="1:2" ht="12.75">
      <c r="A239" s="2">
        <v>238</v>
      </c>
      <c r="B239" s="2">
        <v>27</v>
      </c>
    </row>
    <row r="240" spans="1:2" ht="12.75">
      <c r="A240" s="2">
        <v>239</v>
      </c>
      <c r="B240" s="2">
        <v>51</v>
      </c>
    </row>
    <row r="241" spans="1:2" ht="12.75">
      <c r="A241" s="2">
        <v>240</v>
      </c>
      <c r="B241" s="2">
        <v>21</v>
      </c>
    </row>
    <row r="242" spans="1:2" ht="12.75">
      <c r="A242" s="2">
        <v>241</v>
      </c>
      <c r="B242" s="2">
        <v>23</v>
      </c>
    </row>
    <row r="243" spans="1:2" ht="12.75">
      <c r="A243" s="2">
        <v>242</v>
      </c>
      <c r="B243" s="2">
        <v>82</v>
      </c>
    </row>
    <row r="244" spans="1:2" ht="12.75">
      <c r="A244" s="2">
        <v>243</v>
      </c>
      <c r="B244" s="2">
        <v>85</v>
      </c>
    </row>
    <row r="245" spans="1:2" ht="12.75">
      <c r="A245" s="2">
        <v>244</v>
      </c>
      <c r="B245" s="2">
        <v>30</v>
      </c>
    </row>
    <row r="246" spans="1:2" ht="12.75">
      <c r="A246" s="2">
        <v>245</v>
      </c>
      <c r="B246" s="2">
        <v>27</v>
      </c>
    </row>
    <row r="247" spans="1:2" ht="12.75">
      <c r="A247" s="2">
        <v>246</v>
      </c>
      <c r="B247" s="2">
        <v>74</v>
      </c>
    </row>
    <row r="248" spans="1:2" ht="12.75">
      <c r="A248" s="2">
        <v>247</v>
      </c>
      <c r="B248" s="2">
        <v>28</v>
      </c>
    </row>
    <row r="249" spans="1:2" ht="12.75">
      <c r="A249" s="2">
        <v>248</v>
      </c>
      <c r="B249" s="2">
        <v>23</v>
      </c>
    </row>
    <row r="250" spans="1:2" ht="12.75">
      <c r="A250" s="2">
        <v>249</v>
      </c>
      <c r="B250" s="2">
        <v>78</v>
      </c>
    </row>
    <row r="251" spans="1:2" ht="12.75">
      <c r="A251" s="2">
        <v>250</v>
      </c>
      <c r="B251" s="2">
        <v>62</v>
      </c>
    </row>
    <row r="252" spans="1:2" ht="12.75">
      <c r="A252" s="2">
        <v>251</v>
      </c>
      <c r="B252" s="2">
        <v>56</v>
      </c>
    </row>
    <row r="253" spans="1:2" ht="12.75">
      <c r="A253" s="2">
        <v>252</v>
      </c>
      <c r="B253" s="2">
        <v>48</v>
      </c>
    </row>
    <row r="254" spans="1:2" ht="12.75">
      <c r="A254" s="2">
        <v>253</v>
      </c>
      <c r="B254" s="2">
        <v>77</v>
      </c>
    </row>
    <row r="255" spans="1:2" ht="12.75">
      <c r="A255" s="2">
        <v>254</v>
      </c>
      <c r="B255" s="2">
        <v>73</v>
      </c>
    </row>
    <row r="256" spans="1:2" ht="12.75">
      <c r="A256" s="2">
        <v>255</v>
      </c>
      <c r="B256" s="2">
        <v>79</v>
      </c>
    </row>
    <row r="257" spans="1:2" ht="12.75">
      <c r="A257" s="2">
        <v>256</v>
      </c>
      <c r="B257" s="2">
        <v>16</v>
      </c>
    </row>
    <row r="258" spans="1:2" ht="12.75">
      <c r="A258" s="2">
        <v>257</v>
      </c>
      <c r="B258" s="2">
        <v>23</v>
      </c>
    </row>
    <row r="259" spans="1:2" ht="12.75">
      <c r="A259" s="2">
        <v>258</v>
      </c>
      <c r="B259" s="2">
        <v>31</v>
      </c>
    </row>
    <row r="260" spans="1:2" ht="12.75">
      <c r="A260" s="2">
        <v>259</v>
      </c>
      <c r="B260" s="2">
        <v>71</v>
      </c>
    </row>
    <row r="261" spans="1:2" ht="12.75">
      <c r="A261" s="2">
        <v>260</v>
      </c>
      <c r="B261" s="2">
        <v>64</v>
      </c>
    </row>
    <row r="262" spans="1:2" ht="12.75">
      <c r="A262" s="2">
        <v>261</v>
      </c>
      <c r="B262" s="2">
        <v>2</v>
      </c>
    </row>
    <row r="263" spans="1:2" ht="12.75">
      <c r="A263" s="2">
        <v>262</v>
      </c>
      <c r="B263" s="2">
        <v>18</v>
      </c>
    </row>
    <row r="264" spans="1:2" ht="12.75">
      <c r="A264" s="2">
        <v>263</v>
      </c>
      <c r="B264" s="2">
        <v>81</v>
      </c>
    </row>
    <row r="265" spans="1:2" ht="12.75">
      <c r="A265" s="2">
        <v>264</v>
      </c>
      <c r="B265" s="2">
        <v>68</v>
      </c>
    </row>
    <row r="266" spans="1:2" ht="12.75">
      <c r="A266" s="2">
        <v>265</v>
      </c>
      <c r="B266" s="2">
        <v>38</v>
      </c>
    </row>
    <row r="267" spans="1:2" ht="12.75">
      <c r="A267" s="2">
        <v>266</v>
      </c>
      <c r="B267" s="2">
        <v>51</v>
      </c>
    </row>
    <row r="268" spans="1:2" ht="12.75">
      <c r="A268" s="2">
        <v>267</v>
      </c>
      <c r="B268" s="2">
        <v>38</v>
      </c>
    </row>
    <row r="269" spans="1:2" ht="12.75">
      <c r="A269" s="2">
        <v>268</v>
      </c>
      <c r="B269" s="2">
        <v>36</v>
      </c>
    </row>
    <row r="270" spans="1:2" ht="12.75">
      <c r="A270" s="2">
        <v>269</v>
      </c>
      <c r="B270" s="2">
        <v>26</v>
      </c>
    </row>
    <row r="271" spans="1:2" ht="12.75">
      <c r="A271" s="2">
        <v>270</v>
      </c>
      <c r="B271" s="2">
        <v>73</v>
      </c>
    </row>
    <row r="272" spans="1:2" ht="12.75">
      <c r="A272" s="2">
        <v>271</v>
      </c>
      <c r="B272" s="2">
        <v>43</v>
      </c>
    </row>
    <row r="273" spans="1:2" ht="12.75">
      <c r="A273" s="2">
        <v>272</v>
      </c>
      <c r="B273" s="2">
        <v>77</v>
      </c>
    </row>
    <row r="274" spans="1:2" ht="12.75">
      <c r="A274" s="2">
        <v>273</v>
      </c>
      <c r="B274" s="2">
        <v>46</v>
      </c>
    </row>
    <row r="275" spans="1:2" ht="12.75">
      <c r="A275" s="2">
        <v>274</v>
      </c>
      <c r="B275" s="2">
        <v>53</v>
      </c>
    </row>
    <row r="276" spans="1:2" ht="12.75">
      <c r="A276" s="2">
        <v>275</v>
      </c>
      <c r="B276" s="2">
        <v>72</v>
      </c>
    </row>
    <row r="277" spans="1:2" ht="12.75">
      <c r="A277" s="2">
        <v>276</v>
      </c>
      <c r="B277" s="2">
        <v>55</v>
      </c>
    </row>
    <row r="278" spans="1:2" ht="12.75">
      <c r="A278" s="2">
        <v>277</v>
      </c>
      <c r="B278" s="2">
        <v>15</v>
      </c>
    </row>
    <row r="279" spans="1:2" ht="12.75">
      <c r="A279" s="2">
        <v>278</v>
      </c>
      <c r="B279" s="2">
        <v>47</v>
      </c>
    </row>
    <row r="280" spans="1:2" ht="12.75">
      <c r="A280" s="2">
        <v>279</v>
      </c>
      <c r="B280" s="2">
        <v>65</v>
      </c>
    </row>
    <row r="281" spans="1:2" ht="12.75">
      <c r="A281" s="2">
        <v>280</v>
      </c>
      <c r="B281" s="2">
        <v>33</v>
      </c>
    </row>
    <row r="282" spans="1:2" ht="12.75">
      <c r="A282" s="2">
        <v>281</v>
      </c>
      <c r="B282" s="2">
        <v>14</v>
      </c>
    </row>
    <row r="283" spans="1:2" ht="12.75">
      <c r="A283" s="2">
        <v>282</v>
      </c>
      <c r="B283" s="2">
        <v>57</v>
      </c>
    </row>
    <row r="284" spans="1:2" ht="12.75">
      <c r="A284" s="2">
        <v>283</v>
      </c>
      <c r="B284" s="2">
        <v>73</v>
      </c>
    </row>
    <row r="285" spans="1:2" ht="12.75">
      <c r="A285" s="2">
        <v>284</v>
      </c>
      <c r="B285" s="2">
        <v>36</v>
      </c>
    </row>
    <row r="286" spans="1:2" ht="12.75">
      <c r="A286" s="2">
        <v>285</v>
      </c>
      <c r="B286" s="2">
        <v>27</v>
      </c>
    </row>
    <row r="287" spans="1:2" ht="12.75">
      <c r="A287" s="2">
        <v>286</v>
      </c>
      <c r="B287" s="2">
        <v>26</v>
      </c>
    </row>
    <row r="288" spans="1:2" ht="12.75">
      <c r="A288" s="2">
        <v>287</v>
      </c>
      <c r="B288" s="2">
        <v>26</v>
      </c>
    </row>
    <row r="289" spans="1:2" ht="12.75">
      <c r="A289" s="2">
        <v>288</v>
      </c>
      <c r="B289" s="2">
        <v>49</v>
      </c>
    </row>
    <row r="290" spans="1:2" ht="12.75">
      <c r="A290" s="2">
        <v>289</v>
      </c>
      <c r="B290" s="2">
        <v>47</v>
      </c>
    </row>
    <row r="291" spans="1:2" ht="12.75">
      <c r="A291" s="2">
        <v>290</v>
      </c>
      <c r="B291" s="2">
        <v>68</v>
      </c>
    </row>
    <row r="292" spans="1:2" ht="12.75">
      <c r="A292" s="2">
        <v>291</v>
      </c>
      <c r="B292" s="2">
        <v>27</v>
      </c>
    </row>
    <row r="293" spans="1:2" ht="12.75">
      <c r="A293" s="2">
        <v>292</v>
      </c>
      <c r="B293" s="2">
        <v>40</v>
      </c>
    </row>
    <row r="294" spans="1:2" ht="12.75">
      <c r="A294" s="2">
        <v>293</v>
      </c>
      <c r="B294" s="2">
        <v>63</v>
      </c>
    </row>
    <row r="295" spans="1:2" ht="12.75">
      <c r="A295" s="2">
        <v>294</v>
      </c>
      <c r="B295" s="2">
        <v>5</v>
      </c>
    </row>
    <row r="296" spans="1:2" ht="12.75">
      <c r="A296" s="2">
        <v>295</v>
      </c>
      <c r="B296" s="2">
        <v>31</v>
      </c>
    </row>
    <row r="297" spans="1:2" ht="12.75">
      <c r="A297" s="2">
        <v>296</v>
      </c>
      <c r="B297" s="2">
        <v>16</v>
      </c>
    </row>
    <row r="298" spans="1:2" ht="12.75">
      <c r="A298" s="2">
        <v>297</v>
      </c>
      <c r="B298" s="2">
        <v>13</v>
      </c>
    </row>
    <row r="299" spans="1:2" ht="12.75">
      <c r="A299" s="2">
        <v>298</v>
      </c>
      <c r="B299" s="2">
        <v>24</v>
      </c>
    </row>
    <row r="300" spans="1:2" ht="12.75">
      <c r="A300" s="2">
        <v>299</v>
      </c>
      <c r="B300" s="2">
        <v>22</v>
      </c>
    </row>
    <row r="301" spans="1:2" ht="12.75">
      <c r="A301" s="2">
        <v>300</v>
      </c>
      <c r="B301" s="2">
        <v>78</v>
      </c>
    </row>
    <row r="302" spans="1:2" ht="12.75">
      <c r="A302" s="2">
        <v>301</v>
      </c>
      <c r="B302" s="2">
        <v>36</v>
      </c>
    </row>
    <row r="303" spans="1:2" ht="12.75">
      <c r="A303" s="2">
        <v>302</v>
      </c>
      <c r="B303" s="2">
        <v>37</v>
      </c>
    </row>
    <row r="304" spans="1:2" ht="12.75">
      <c r="A304" s="2">
        <v>303</v>
      </c>
      <c r="B304" s="2">
        <v>19</v>
      </c>
    </row>
    <row r="305" spans="1:2" ht="12.75">
      <c r="A305" s="2">
        <v>304</v>
      </c>
      <c r="B305" s="2">
        <v>38</v>
      </c>
    </row>
    <row r="306" spans="1:2" ht="12.75">
      <c r="A306" s="2">
        <v>305</v>
      </c>
      <c r="B306" s="2">
        <v>53</v>
      </c>
    </row>
    <row r="307" spans="1:2" ht="12.75">
      <c r="A307" s="2">
        <v>306</v>
      </c>
      <c r="B307" s="2">
        <v>49</v>
      </c>
    </row>
    <row r="308" spans="1:2" ht="12.75">
      <c r="A308" s="2">
        <v>307</v>
      </c>
      <c r="B308" s="2">
        <v>59</v>
      </c>
    </row>
    <row r="309" spans="1:2" ht="12.75">
      <c r="A309" s="2">
        <v>308</v>
      </c>
      <c r="B309" s="2">
        <v>25</v>
      </c>
    </row>
    <row r="310" spans="1:2" ht="12.75">
      <c r="A310" s="2">
        <v>309</v>
      </c>
      <c r="B310" s="2">
        <v>35</v>
      </c>
    </row>
    <row r="311" spans="1:2" ht="12.75">
      <c r="A311" s="2">
        <v>310</v>
      </c>
      <c r="B311" s="2">
        <v>39</v>
      </c>
    </row>
    <row r="312" spans="1:2" ht="12.75">
      <c r="A312" s="2">
        <v>311</v>
      </c>
      <c r="B312" s="2">
        <v>7</v>
      </c>
    </row>
    <row r="313" spans="1:2" ht="12.75">
      <c r="A313" s="2">
        <v>312</v>
      </c>
      <c r="B313" s="2">
        <v>75</v>
      </c>
    </row>
    <row r="314" spans="1:2" ht="12.75">
      <c r="A314" s="2">
        <v>313</v>
      </c>
      <c r="B314" s="2">
        <v>43</v>
      </c>
    </row>
    <row r="315" spans="1:2" ht="12.75">
      <c r="A315" s="2">
        <v>314</v>
      </c>
      <c r="B315" s="2">
        <v>80</v>
      </c>
    </row>
    <row r="316" spans="1:2" ht="12.75">
      <c r="A316" s="2">
        <v>315</v>
      </c>
      <c r="B316" s="2">
        <v>18</v>
      </c>
    </row>
    <row r="317" spans="1:2" ht="12.75">
      <c r="A317" s="2">
        <v>316</v>
      </c>
      <c r="B317" s="2">
        <v>12</v>
      </c>
    </row>
    <row r="318" spans="1:2" ht="12.75">
      <c r="A318" s="2">
        <v>317</v>
      </c>
      <c r="B318" s="2">
        <v>51</v>
      </c>
    </row>
    <row r="319" spans="1:2" ht="12.75">
      <c r="A319" s="2">
        <v>318</v>
      </c>
      <c r="B319" s="2">
        <v>34</v>
      </c>
    </row>
    <row r="320" spans="1:2" ht="12.75">
      <c r="A320" s="2">
        <v>319</v>
      </c>
      <c r="B320" s="2">
        <v>9</v>
      </c>
    </row>
    <row r="321" spans="1:2" ht="12.75">
      <c r="A321" s="2">
        <v>320</v>
      </c>
      <c r="B321" s="2">
        <v>81</v>
      </c>
    </row>
    <row r="322" spans="1:2" ht="12.75">
      <c r="A322" s="2">
        <v>321</v>
      </c>
      <c r="B322" s="2">
        <v>73</v>
      </c>
    </row>
    <row r="323" spans="1:2" ht="12.75">
      <c r="A323" s="2">
        <v>322</v>
      </c>
      <c r="B323" s="2">
        <v>48</v>
      </c>
    </row>
    <row r="324" spans="1:2" ht="12.75">
      <c r="A324" s="2">
        <v>323</v>
      </c>
      <c r="B324" s="2">
        <v>86</v>
      </c>
    </row>
    <row r="325" spans="1:2" ht="12.75">
      <c r="A325" s="2">
        <v>324</v>
      </c>
      <c r="B325" s="2">
        <v>75</v>
      </c>
    </row>
    <row r="326" spans="1:2" ht="12.75">
      <c r="A326" s="2">
        <v>325</v>
      </c>
      <c r="B326" s="2">
        <v>25</v>
      </c>
    </row>
    <row r="327" spans="1:2" ht="12.75">
      <c r="A327" s="2">
        <v>326</v>
      </c>
      <c r="B327" s="2">
        <v>87</v>
      </c>
    </row>
    <row r="328" spans="1:2" ht="12.75">
      <c r="A328" s="2">
        <v>327</v>
      </c>
      <c r="B328" s="2">
        <v>67</v>
      </c>
    </row>
    <row r="329" spans="1:2" ht="12.75">
      <c r="A329" s="2">
        <v>328</v>
      </c>
      <c r="B329" s="2">
        <v>84</v>
      </c>
    </row>
    <row r="330" spans="1:2" ht="12.75">
      <c r="A330" s="2">
        <v>329</v>
      </c>
      <c r="B330" s="2">
        <v>59</v>
      </c>
    </row>
    <row r="331" spans="1:2" ht="12.75">
      <c r="A331" s="2">
        <v>330</v>
      </c>
      <c r="B331" s="2">
        <v>49</v>
      </c>
    </row>
    <row r="332" spans="1:2" ht="12.75">
      <c r="A332" s="2">
        <v>331</v>
      </c>
      <c r="B332" s="2">
        <v>88</v>
      </c>
    </row>
    <row r="333" spans="1:2" ht="12.75">
      <c r="A333" s="2">
        <v>332</v>
      </c>
      <c r="B333" s="2">
        <v>41</v>
      </c>
    </row>
    <row r="334" spans="1:2" ht="12.75">
      <c r="A334" s="2">
        <v>333</v>
      </c>
      <c r="B334" s="2">
        <v>61</v>
      </c>
    </row>
    <row r="335" spans="1:2" ht="12.75">
      <c r="A335" s="2">
        <v>334</v>
      </c>
      <c r="B335" s="2">
        <v>62</v>
      </c>
    </row>
    <row r="336" spans="1:2" ht="12.75">
      <c r="A336" s="2">
        <v>335</v>
      </c>
      <c r="B336" s="2">
        <v>51</v>
      </c>
    </row>
    <row r="337" spans="1:2" ht="12.75">
      <c r="A337" s="2">
        <v>336</v>
      </c>
      <c r="B337" s="2">
        <v>48</v>
      </c>
    </row>
    <row r="338" spans="1:2" ht="12.75">
      <c r="A338" s="2">
        <v>337</v>
      </c>
      <c r="B338" s="2">
        <v>42</v>
      </c>
    </row>
    <row r="339" spans="1:2" ht="12.75">
      <c r="A339" s="2">
        <v>338</v>
      </c>
      <c r="B339" s="2">
        <v>75</v>
      </c>
    </row>
    <row r="340" spans="1:2" ht="12.75">
      <c r="A340" s="2">
        <v>339</v>
      </c>
      <c r="B340" s="2">
        <v>25</v>
      </c>
    </row>
    <row r="341" spans="1:2" ht="12.75">
      <c r="A341" s="2">
        <v>340</v>
      </c>
      <c r="B341" s="2">
        <v>24</v>
      </c>
    </row>
    <row r="342" spans="1:2" ht="12.75">
      <c r="A342" s="2">
        <v>341</v>
      </c>
      <c r="B342" s="2">
        <v>77</v>
      </c>
    </row>
    <row r="343" spans="1:2" ht="12.75">
      <c r="A343" s="2">
        <v>342</v>
      </c>
      <c r="B343" s="2">
        <v>24</v>
      </c>
    </row>
    <row r="344" spans="1:2" ht="12.75">
      <c r="A344" s="2">
        <v>343</v>
      </c>
      <c r="B344" s="2">
        <v>57</v>
      </c>
    </row>
    <row r="345" spans="1:2" ht="12.75">
      <c r="A345" s="2">
        <v>344</v>
      </c>
      <c r="B345" s="2">
        <v>53</v>
      </c>
    </row>
    <row r="346" spans="1:2" ht="12.75">
      <c r="A346" s="2">
        <v>345</v>
      </c>
      <c r="B346" s="2">
        <v>57</v>
      </c>
    </row>
    <row r="347" spans="1:2" ht="12.75">
      <c r="A347" s="2">
        <v>346</v>
      </c>
      <c r="B347" s="2">
        <v>5</v>
      </c>
    </row>
    <row r="348" spans="1:2" ht="12.75">
      <c r="A348" s="2">
        <v>347</v>
      </c>
      <c r="B348" s="2">
        <v>56</v>
      </c>
    </row>
    <row r="349" spans="1:2" ht="12.75">
      <c r="A349" s="2">
        <v>348</v>
      </c>
      <c r="B349" s="2">
        <v>54</v>
      </c>
    </row>
    <row r="350" spans="1:2" ht="12.75">
      <c r="A350" s="2">
        <v>349</v>
      </c>
      <c r="B350" s="2">
        <v>50</v>
      </c>
    </row>
    <row r="351" spans="1:2" ht="12.75">
      <c r="A351" s="2">
        <v>350</v>
      </c>
      <c r="B351" s="2">
        <v>57</v>
      </c>
    </row>
    <row r="352" spans="1:2" ht="12.75">
      <c r="A352" s="2">
        <v>351</v>
      </c>
      <c r="B352" s="2">
        <v>79</v>
      </c>
    </row>
    <row r="353" spans="1:2" ht="12.75">
      <c r="A353" s="2">
        <v>352</v>
      </c>
      <c r="B353" s="2">
        <v>37</v>
      </c>
    </row>
    <row r="354" spans="1:2" ht="12.75">
      <c r="A354" s="2">
        <v>353</v>
      </c>
      <c r="B354" s="2">
        <v>41</v>
      </c>
    </row>
    <row r="355" spans="1:2" ht="12.75">
      <c r="A355" s="2">
        <v>354</v>
      </c>
      <c r="B355" s="2">
        <v>11</v>
      </c>
    </row>
    <row r="356" spans="1:2" ht="12.75">
      <c r="A356" s="2">
        <v>355</v>
      </c>
      <c r="B356" s="2">
        <v>44</v>
      </c>
    </row>
    <row r="357" spans="1:2" ht="12.75">
      <c r="A357" s="2">
        <v>356</v>
      </c>
      <c r="B357" s="2">
        <v>10</v>
      </c>
    </row>
    <row r="358" spans="1:2" ht="12.75">
      <c r="A358" s="2">
        <v>357</v>
      </c>
      <c r="B358" s="2">
        <v>65</v>
      </c>
    </row>
    <row r="359" spans="1:2" ht="12.75">
      <c r="A359" s="2">
        <v>358</v>
      </c>
      <c r="B359" s="2">
        <v>3</v>
      </c>
    </row>
    <row r="360" spans="1:2" ht="12.75">
      <c r="A360" s="2">
        <v>359</v>
      </c>
      <c r="B360" s="2">
        <v>29</v>
      </c>
    </row>
    <row r="361" spans="1:2" ht="12.75">
      <c r="A361" s="2">
        <v>360</v>
      </c>
      <c r="B361" s="2">
        <v>14</v>
      </c>
    </row>
    <row r="362" spans="1:2" ht="12.75">
      <c r="A362" s="2">
        <v>361</v>
      </c>
      <c r="B362" s="2">
        <v>78</v>
      </c>
    </row>
    <row r="363" spans="1:2" ht="12.75">
      <c r="A363" s="2">
        <v>362</v>
      </c>
      <c r="B363" s="2">
        <v>20</v>
      </c>
    </row>
    <row r="364" spans="1:2" ht="12.75">
      <c r="A364" s="2">
        <v>363</v>
      </c>
      <c r="B364" s="2">
        <v>48</v>
      </c>
    </row>
    <row r="365" spans="1:2" ht="12.75">
      <c r="A365" s="2">
        <v>364</v>
      </c>
      <c r="B365" s="2">
        <v>17</v>
      </c>
    </row>
    <row r="366" spans="1:2" ht="12.75">
      <c r="A366" s="2">
        <v>365</v>
      </c>
      <c r="B366" s="2">
        <v>44</v>
      </c>
    </row>
    <row r="367" spans="1:2" ht="12.75">
      <c r="A367" s="2">
        <v>366</v>
      </c>
      <c r="B367" s="2">
        <v>67</v>
      </c>
    </row>
    <row r="368" spans="1:2" ht="12.75">
      <c r="A368" s="2">
        <v>367</v>
      </c>
      <c r="B368" s="2">
        <v>32</v>
      </c>
    </row>
    <row r="369" spans="1:2" ht="12.75">
      <c r="A369" s="2">
        <v>368</v>
      </c>
      <c r="B369" s="2">
        <v>40</v>
      </c>
    </row>
    <row r="370" spans="1:2" ht="12.75">
      <c r="A370" s="2">
        <v>369</v>
      </c>
      <c r="B370" s="2">
        <v>67</v>
      </c>
    </row>
    <row r="371" spans="1:2" ht="12.75">
      <c r="A371" s="2">
        <v>370</v>
      </c>
      <c r="B371" s="2">
        <v>16</v>
      </c>
    </row>
    <row r="372" spans="1:2" ht="12.75">
      <c r="A372" s="2">
        <v>371</v>
      </c>
      <c r="B372" s="2">
        <v>30</v>
      </c>
    </row>
    <row r="373" spans="1:2" ht="12.75">
      <c r="A373" s="2">
        <v>372</v>
      </c>
      <c r="B373" s="2">
        <v>46</v>
      </c>
    </row>
    <row r="374" spans="1:2" ht="12.75">
      <c r="A374" s="2">
        <v>373</v>
      </c>
      <c r="B374" s="2">
        <v>78</v>
      </c>
    </row>
    <row r="375" spans="1:2" ht="12.75">
      <c r="A375" s="2">
        <v>374</v>
      </c>
      <c r="B375" s="2">
        <v>52</v>
      </c>
    </row>
    <row r="376" spans="1:2" ht="12.75">
      <c r="A376" s="2">
        <v>375</v>
      </c>
      <c r="B376" s="2">
        <v>27</v>
      </c>
    </row>
    <row r="377" spans="1:2" ht="12.75">
      <c r="A377" s="2">
        <v>376</v>
      </c>
      <c r="B377" s="2">
        <v>28</v>
      </c>
    </row>
    <row r="378" spans="1:2" ht="12.75">
      <c r="A378" s="2">
        <v>377</v>
      </c>
      <c r="B378" s="2">
        <v>24</v>
      </c>
    </row>
    <row r="379" spans="1:2" ht="12.75">
      <c r="A379" s="2">
        <v>378</v>
      </c>
      <c r="B379" s="2">
        <v>45</v>
      </c>
    </row>
    <row r="380" spans="1:2" ht="12.75">
      <c r="A380" s="2">
        <v>379</v>
      </c>
      <c r="B380" s="2">
        <v>74</v>
      </c>
    </row>
    <row r="381" spans="1:2" ht="12.75">
      <c r="A381" s="2">
        <v>380</v>
      </c>
      <c r="B381" s="2">
        <v>49</v>
      </c>
    </row>
    <row r="382" spans="1:2" ht="12.75">
      <c r="A382" s="2">
        <v>381</v>
      </c>
      <c r="B382" s="2">
        <v>57</v>
      </c>
    </row>
    <row r="383" spans="1:2" ht="12.75">
      <c r="A383" s="2">
        <v>382</v>
      </c>
      <c r="B383" s="2">
        <v>82</v>
      </c>
    </row>
    <row r="384" spans="1:2" ht="12.75">
      <c r="A384" s="2">
        <v>383</v>
      </c>
      <c r="B384" s="2">
        <v>54</v>
      </c>
    </row>
    <row r="385" spans="1:2" ht="12.75">
      <c r="A385" s="2">
        <v>384</v>
      </c>
      <c r="B385" s="2">
        <v>72</v>
      </c>
    </row>
    <row r="386" spans="1:2" ht="12.75">
      <c r="A386" s="2">
        <v>385</v>
      </c>
      <c r="B386" s="2">
        <v>41</v>
      </c>
    </row>
    <row r="387" spans="1:2" ht="12.75">
      <c r="A387" s="2">
        <v>386</v>
      </c>
      <c r="B387" s="2">
        <v>21</v>
      </c>
    </row>
    <row r="388" spans="1:2" ht="12.75">
      <c r="A388" s="2">
        <v>387</v>
      </c>
      <c r="B388" s="2">
        <v>28</v>
      </c>
    </row>
    <row r="389" spans="1:2" ht="12.75">
      <c r="A389" s="2">
        <v>388</v>
      </c>
      <c r="B389" s="2">
        <v>62</v>
      </c>
    </row>
    <row r="390" spans="1:2" ht="12.75">
      <c r="A390" s="2">
        <v>389</v>
      </c>
      <c r="B390" s="2">
        <v>70</v>
      </c>
    </row>
    <row r="391" spans="1:2" ht="12.75">
      <c r="A391" s="2">
        <v>390</v>
      </c>
      <c r="B391" s="2">
        <v>12</v>
      </c>
    </row>
    <row r="392" spans="1:2" ht="12.75">
      <c r="A392" s="2">
        <v>391</v>
      </c>
      <c r="B392" s="2">
        <v>49</v>
      </c>
    </row>
    <row r="393" spans="1:2" ht="12.75">
      <c r="A393" s="2">
        <v>392</v>
      </c>
      <c r="B393" s="2">
        <v>14</v>
      </c>
    </row>
    <row r="394" spans="1:2" ht="12.75">
      <c r="A394" s="2">
        <v>393</v>
      </c>
      <c r="B394" s="2">
        <v>5</v>
      </c>
    </row>
    <row r="395" spans="1:2" ht="12.75">
      <c r="A395" s="2">
        <v>394</v>
      </c>
      <c r="B395" s="2">
        <v>47</v>
      </c>
    </row>
    <row r="396" spans="1:2" ht="12.75">
      <c r="A396" s="2">
        <v>395</v>
      </c>
      <c r="B396" s="2">
        <v>35</v>
      </c>
    </row>
    <row r="397" spans="1:2" ht="12.75">
      <c r="A397" s="2">
        <v>396</v>
      </c>
      <c r="B397" s="2">
        <v>24</v>
      </c>
    </row>
    <row r="398" spans="1:2" ht="12.75">
      <c r="A398" s="2">
        <v>397</v>
      </c>
      <c r="B398" s="2">
        <v>31</v>
      </c>
    </row>
    <row r="399" spans="1:2" ht="12.75">
      <c r="A399" s="2">
        <v>398</v>
      </c>
      <c r="B399" s="2">
        <v>52</v>
      </c>
    </row>
    <row r="400" spans="1:2" ht="12.75">
      <c r="A400" s="2">
        <v>399</v>
      </c>
      <c r="B400" s="2">
        <v>75</v>
      </c>
    </row>
    <row r="401" spans="1:2" ht="12.75">
      <c r="A401" s="2">
        <v>400</v>
      </c>
      <c r="B401" s="2">
        <v>9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Galego de Estatística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rosaliab</dc:creator>
  <cp:keywords/>
  <dc:description/>
  <cp:lastModifiedBy>rosaliab</cp:lastModifiedBy>
  <dcterms:created xsi:type="dcterms:W3CDTF">2006-05-30T12:36:29Z</dcterms:created>
  <dcterms:modified xsi:type="dcterms:W3CDTF">2006-05-31T11:47:44Z</dcterms:modified>
  <cp:category/>
  <cp:version/>
  <cp:contentType/>
  <cp:contentStatus/>
</cp:coreProperties>
</file>